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15" windowWidth="14940" windowHeight="11760" tabRatio="641"/>
  </bookViews>
  <sheets>
    <sheet name="Cost Template" sheetId="1" r:id="rId1"/>
    <sheet name="Lab Overhead" sheetId="3" r:id="rId2"/>
    <sheet name="Administrative" sheetId="4" r:id="rId3"/>
    <sheet name="Virology Overhead" sheetId="2" r:id="rId4"/>
    <sheet name="(EXAMPLE) Influenza Isolation" sheetId="25" r:id="rId5"/>
  </sheets>
  <externalReferences>
    <externalReference r:id="rId6"/>
    <externalReference r:id="rId7"/>
  </externalReferences>
  <definedNames>
    <definedName name="_xlnm.Print_Area" localSheetId="0">'Cost Template'!$A$4:$K$62</definedName>
  </definedNames>
  <calcPr calcId="145621"/>
</workbook>
</file>

<file path=xl/calcChain.xml><?xml version="1.0" encoding="utf-8"?>
<calcChain xmlns="http://schemas.openxmlformats.org/spreadsheetml/2006/main">
  <c r="D35" i="25" l="1"/>
  <c r="D26" i="25"/>
  <c r="D25" i="25"/>
  <c r="D24" i="25"/>
  <c r="D21" i="25"/>
  <c r="D20" i="25"/>
  <c r="D19" i="25"/>
  <c r="D23" i="25"/>
  <c r="D18" i="25"/>
  <c r="D17" i="25"/>
  <c r="D16" i="25"/>
  <c r="D15" i="25"/>
  <c r="D12" i="25"/>
  <c r="D11" i="25"/>
  <c r="D7" i="25"/>
  <c r="D8" i="25"/>
  <c r="D9" i="25"/>
  <c r="D10" i="25"/>
  <c r="D6" i="25"/>
  <c r="I25" i="25" l="1"/>
  <c r="J25" i="25" s="1"/>
  <c r="I26" i="25"/>
  <c r="J26" i="25" s="1"/>
  <c r="I27" i="25"/>
  <c r="J27" i="25" s="1"/>
  <c r="I28" i="25"/>
  <c r="J28" i="25" s="1"/>
  <c r="I22" i="25"/>
  <c r="J22" i="25"/>
  <c r="I21" i="25"/>
  <c r="J21" i="25" s="1"/>
  <c r="F104" i="25"/>
  <c r="F103" i="25"/>
  <c r="F102" i="25"/>
  <c r="F101" i="25"/>
  <c r="F100" i="25"/>
  <c r="F99" i="25"/>
  <c r="F98" i="25"/>
  <c r="F97" i="25"/>
  <c r="E92" i="25"/>
  <c r="E91" i="25"/>
  <c r="E90" i="25"/>
  <c r="E89" i="25"/>
  <c r="E87" i="25"/>
  <c r="E86" i="25"/>
  <c r="E84" i="25"/>
  <c r="E83" i="25"/>
  <c r="E82" i="25"/>
  <c r="E81" i="25"/>
  <c r="E80" i="25"/>
  <c r="E79" i="25"/>
  <c r="E78" i="25"/>
  <c r="E77" i="25"/>
  <c r="E76" i="25"/>
  <c r="E75" i="25"/>
  <c r="E74" i="25"/>
  <c r="E73" i="25"/>
  <c r="E72" i="25"/>
  <c r="E71" i="25"/>
  <c r="E70" i="25"/>
  <c r="E69" i="25"/>
  <c r="E68" i="25"/>
  <c r="E67" i="25"/>
  <c r="I57" i="25"/>
  <c r="F49" i="25"/>
  <c r="I49" i="25" s="1"/>
  <c r="J49" i="25" s="1"/>
  <c r="F48" i="25"/>
  <c r="I48" i="25" s="1"/>
  <c r="J48" i="25" s="1"/>
  <c r="F47" i="25"/>
  <c r="I47" i="25" s="1"/>
  <c r="J47" i="25" s="1"/>
  <c r="F46" i="25"/>
  <c r="I46" i="25" s="1"/>
  <c r="J46" i="25" s="1"/>
  <c r="F45" i="25"/>
  <c r="I45" i="25" s="1"/>
  <c r="J45" i="25" s="1"/>
  <c r="F44" i="25"/>
  <c r="I44" i="25" s="1"/>
  <c r="J44" i="25" s="1"/>
  <c r="F43" i="25"/>
  <c r="I43" i="25" s="1"/>
  <c r="J43" i="25" s="1"/>
  <c r="F42" i="25"/>
  <c r="I42" i="25" s="1"/>
  <c r="I37" i="25"/>
  <c r="J37" i="25" s="1"/>
  <c r="J36" i="25"/>
  <c r="I36" i="25"/>
  <c r="I35" i="25"/>
  <c r="J35" i="25" s="1"/>
  <c r="I34" i="25"/>
  <c r="J34" i="25" s="1"/>
  <c r="I32" i="25"/>
  <c r="J32" i="25" s="1"/>
  <c r="I31" i="25"/>
  <c r="J31" i="25" s="1"/>
  <c r="I29" i="25"/>
  <c r="J29" i="25" s="1"/>
  <c r="I24" i="25"/>
  <c r="J24" i="25" s="1"/>
  <c r="I23" i="25"/>
  <c r="J23" i="25" s="1"/>
  <c r="I20" i="25"/>
  <c r="J20" i="25" s="1"/>
  <c r="I19" i="25"/>
  <c r="J19" i="25" s="1"/>
  <c r="I18" i="25"/>
  <c r="J18" i="25" s="1"/>
  <c r="I17" i="25"/>
  <c r="J17" i="25" s="1"/>
  <c r="I16" i="25"/>
  <c r="J16" i="25" s="1"/>
  <c r="I15" i="25"/>
  <c r="J15" i="25" s="1"/>
  <c r="I14" i="25"/>
  <c r="J14" i="25" s="1"/>
  <c r="I13" i="25"/>
  <c r="J13" i="25" s="1"/>
  <c r="I12" i="25"/>
  <c r="J12" i="25" s="1"/>
  <c r="I11" i="25"/>
  <c r="J11" i="25" s="1"/>
  <c r="I10" i="25"/>
  <c r="J10" i="25" s="1"/>
  <c r="I9" i="25"/>
  <c r="J9" i="25" s="1"/>
  <c r="I8" i="25"/>
  <c r="J8" i="25" s="1"/>
  <c r="I7" i="25"/>
  <c r="J7" i="25" s="1"/>
  <c r="I6" i="25"/>
  <c r="I2" i="25" l="1"/>
  <c r="I38" i="25"/>
  <c r="J42" i="25"/>
  <c r="I50" i="25"/>
  <c r="J6" i="25"/>
  <c r="J38" i="25" s="1"/>
  <c r="K2" i="25" l="1"/>
  <c r="I51" i="25"/>
  <c r="J51" i="25" s="1"/>
  <c r="J50" i="25"/>
  <c r="I52" i="25"/>
  <c r="J52" i="25" s="1"/>
  <c r="I53" i="25" l="1"/>
  <c r="J53" i="25" l="1"/>
  <c r="F7" i="4" l="1"/>
  <c r="D23" i="4"/>
  <c r="E22" i="4"/>
  <c r="F22" i="4"/>
  <c r="G22" i="4" s="1"/>
  <c r="F21" i="4"/>
  <c r="G21" i="4" s="1"/>
  <c r="F20" i="4"/>
  <c r="G20" i="4" s="1"/>
  <c r="F19" i="4"/>
  <c r="G19" i="4" s="1"/>
  <c r="F18" i="4"/>
  <c r="G18" i="4" s="1"/>
  <c r="G17" i="4"/>
  <c r="F17" i="4"/>
  <c r="F16" i="4"/>
  <c r="G16" i="4" s="1"/>
  <c r="G15" i="4"/>
  <c r="F15" i="4"/>
  <c r="F14" i="4"/>
  <c r="E23" i="4"/>
  <c r="G14" i="4"/>
  <c r="D29" i="3"/>
  <c r="I53" i="1" s="1"/>
  <c r="D34" i="2"/>
  <c r="D33" i="2"/>
  <c r="E85" i="1"/>
  <c r="E86" i="1"/>
  <c r="E87" i="1"/>
  <c r="E88" i="1"/>
  <c r="E83" i="1"/>
  <c r="E82" i="1"/>
  <c r="E75" i="1"/>
  <c r="E76" i="1"/>
  <c r="E77" i="1"/>
  <c r="E78" i="1"/>
  <c r="E79" i="1"/>
  <c r="E80" i="1"/>
  <c r="E64" i="1"/>
  <c r="E65" i="1"/>
  <c r="E66" i="1"/>
  <c r="E67" i="1"/>
  <c r="E68" i="1"/>
  <c r="E69" i="1"/>
  <c r="E70" i="1"/>
  <c r="E71" i="1"/>
  <c r="E72" i="1"/>
  <c r="E73" i="1"/>
  <c r="E74" i="1"/>
  <c r="E63" i="1"/>
  <c r="F93" i="1"/>
  <c r="F95" i="1"/>
  <c r="F96" i="1"/>
  <c r="F97" i="1"/>
  <c r="F98" i="1"/>
  <c r="F99" i="1"/>
  <c r="F100" i="1"/>
  <c r="F94" i="1"/>
  <c r="I24" i="1"/>
  <c r="I25" i="1"/>
  <c r="I26" i="1"/>
  <c r="I18" i="1"/>
  <c r="I19" i="1"/>
  <c r="I20" i="1"/>
  <c r="I21" i="1"/>
  <c r="I22" i="1"/>
  <c r="I23" i="1"/>
  <c r="I28" i="1"/>
  <c r="I29" i="1"/>
  <c r="I31" i="1"/>
  <c r="I32" i="1"/>
  <c r="I33" i="1"/>
  <c r="I34" i="1"/>
  <c r="I10" i="1"/>
  <c r="I11" i="1"/>
  <c r="I12" i="1"/>
  <c r="I13" i="1"/>
  <c r="I35" i="1" s="1"/>
  <c r="I14" i="1"/>
  <c r="I15" i="1"/>
  <c r="I16" i="1"/>
  <c r="I17" i="1"/>
  <c r="I9" i="1"/>
  <c r="K5" i="1"/>
  <c r="F40" i="1"/>
  <c r="I40" i="1" s="1"/>
  <c r="F41" i="1"/>
  <c r="F42" i="1"/>
  <c r="F43" i="1"/>
  <c r="F44" i="1"/>
  <c r="I44" i="1" s="1"/>
  <c r="F45" i="1"/>
  <c r="I45" i="1" s="1"/>
  <c r="F46" i="1"/>
  <c r="F39" i="1"/>
  <c r="I43" i="1"/>
  <c r="I39" i="1"/>
  <c r="I41" i="1"/>
  <c r="I42" i="1"/>
  <c r="I46" i="1"/>
  <c r="D35" i="2" l="1"/>
  <c r="F10" i="4"/>
  <c r="F11" i="4" s="1"/>
  <c r="H17" i="4" s="1"/>
  <c r="I17" i="4" s="1"/>
  <c r="J17" i="4" s="1"/>
  <c r="H15" i="4"/>
  <c r="I15" i="4" s="1"/>
  <c r="J15" i="4" s="1"/>
  <c r="I47" i="1"/>
  <c r="G23" i="4"/>
  <c r="F23" i="4"/>
  <c r="H14" i="4" l="1"/>
  <c r="I14" i="4" s="1"/>
  <c r="J14" i="4" s="1"/>
  <c r="H16" i="4"/>
  <c r="I16" i="4" s="1"/>
  <c r="J16" i="4" s="1"/>
  <c r="I48" i="1"/>
  <c r="I49" i="1"/>
  <c r="I50" i="1" l="1"/>
  <c r="H23" i="4"/>
  <c r="I56" i="25"/>
  <c r="D36" i="2" l="1"/>
  <c r="D29" i="2" s="1"/>
  <c r="I55" i="25" l="1"/>
  <c r="K6" i="25" s="1"/>
  <c r="I52" i="1"/>
  <c r="K9" i="1" s="1"/>
</calcChain>
</file>

<file path=xl/sharedStrings.xml><?xml version="1.0" encoding="utf-8"?>
<sst xmlns="http://schemas.openxmlformats.org/spreadsheetml/2006/main" count="265" uniqueCount="159">
  <si>
    <t>Materials Cost</t>
  </si>
  <si>
    <t>Labor Cost</t>
  </si>
  <si>
    <t>Test Name:</t>
  </si>
  <si>
    <t>Annual Test Volume:</t>
  </si>
  <si>
    <t>Year:</t>
  </si>
  <si>
    <t>Other (gas, solvents, etc.):</t>
  </si>
  <si>
    <t>Analyst Sample Extraction</t>
  </si>
  <si>
    <t>Analyst Sample Prep</t>
  </si>
  <si>
    <t>Analyst QC/Instrument Prep</t>
  </si>
  <si>
    <t>Analyst Data Processing and Reporting</t>
  </si>
  <si>
    <t>Supervision/Management</t>
  </si>
  <si>
    <t>$/Hour</t>
  </si>
  <si>
    <t>Position Title</t>
  </si>
  <si>
    <t>Cost/test</t>
  </si>
  <si>
    <t>Misc "shared" items (gloves, lab coats, etc.):</t>
  </si>
  <si>
    <t>Fringe Benefits:</t>
  </si>
  <si>
    <t>Indirect %:</t>
  </si>
  <si>
    <t>Lab Section:</t>
  </si>
  <si>
    <t>Direct Labor:</t>
  </si>
  <si>
    <t>Share of Lab Overhead:</t>
  </si>
  <si>
    <t>(PRE) Sample Kit Prep (in lab)</t>
  </si>
  <si>
    <t>(PRE) Sample Receiving, Storage (in lab)</t>
  </si>
  <si>
    <t>Testing Consumables: (tips, vials, columns, etc…)</t>
  </si>
  <si>
    <t>?</t>
  </si>
  <si>
    <t>Service Contracts (not test specific)</t>
  </si>
  <si>
    <t>Acredditation</t>
  </si>
  <si>
    <t>Cleaning Supplies</t>
  </si>
  <si>
    <t>Proficiency Testing</t>
  </si>
  <si>
    <t>Postal Fees</t>
  </si>
  <si>
    <t>Books and Subcriptions</t>
  </si>
  <si>
    <t>Research and Development</t>
  </si>
  <si>
    <t>General Lab Overhead</t>
  </si>
  <si>
    <t>Courier Services</t>
  </si>
  <si>
    <t>Phones</t>
  </si>
  <si>
    <t>Motor Pool</t>
  </si>
  <si>
    <t>QC and Correlation</t>
  </si>
  <si>
    <t>Unit Overhead</t>
  </si>
  <si>
    <t>WAN</t>
  </si>
  <si>
    <t>Lab Support</t>
  </si>
  <si>
    <t>Shipping and Receiving</t>
  </si>
  <si>
    <t>Recycling</t>
  </si>
  <si>
    <t>Continuing Education</t>
  </si>
  <si>
    <t>Photocopy and Laser Printer expenses</t>
  </si>
  <si>
    <t>Share of Unit Overhead:</t>
  </si>
  <si>
    <t>Unit Test Volume</t>
  </si>
  <si>
    <t>Percent Volume</t>
  </si>
  <si>
    <t>Total Material Cost:</t>
  </si>
  <si>
    <t>Cost/Item</t>
  </si>
  <si>
    <t># or % Used</t>
  </si>
  <si>
    <t>Min./Test</t>
  </si>
  <si>
    <t>Hrs/Test</t>
  </si>
  <si>
    <t>(POST) Review Data and Report</t>
  </si>
  <si>
    <t>2014 FEE</t>
  </si>
  <si>
    <t>Cost/Test</t>
  </si>
  <si>
    <t>Test Cost Template</t>
  </si>
  <si>
    <t>Administrative</t>
  </si>
  <si>
    <t>Adjustments:</t>
  </si>
  <si>
    <t>Fringe Benefits</t>
  </si>
  <si>
    <t>Indirect %</t>
  </si>
  <si>
    <t>Bacteriology:</t>
  </si>
  <si>
    <t>Virology:</t>
  </si>
  <si>
    <t>Molecular:</t>
  </si>
  <si>
    <t>BT:</t>
  </si>
  <si>
    <t>Toxicology:</t>
  </si>
  <si>
    <t>Metals:</t>
  </si>
  <si>
    <t>Organic:</t>
  </si>
  <si>
    <t>Inorganic:</t>
  </si>
  <si>
    <t>Summary</t>
  </si>
  <si>
    <t>Units</t>
  </si>
  <si>
    <t>Costing Totals</t>
  </si>
  <si>
    <t>Revenue</t>
  </si>
  <si>
    <t>Grants</t>
  </si>
  <si>
    <t>Percent Recovered</t>
  </si>
  <si>
    <t>Column3</t>
  </si>
  <si>
    <t>Average Batch Size:</t>
  </si>
  <si>
    <t>Min./Batch</t>
  </si>
  <si>
    <t>Min/Sample/Test</t>
  </si>
  <si>
    <t># or % Used per Batch</t>
  </si>
  <si>
    <t># or % Used per Sample per Test</t>
  </si>
  <si>
    <t>Batch Materials Cost Calculator</t>
  </si>
  <si>
    <t>Employee Overhead Wages:</t>
  </si>
  <si>
    <t>Total of Unit Wages</t>
  </si>
  <si>
    <t>Fringe benefits</t>
  </si>
  <si>
    <t>Total Employee Overhead</t>
  </si>
  <si>
    <t>Total Employee:</t>
  </si>
  <si>
    <t>Cost/Year</t>
  </si>
  <si>
    <t>Total:</t>
  </si>
  <si>
    <t>$ Per Year</t>
  </si>
  <si>
    <t>Total Lab Overhead:</t>
  </si>
  <si>
    <t>Total Employee Wages</t>
  </si>
  <si>
    <t>Virology</t>
  </si>
  <si>
    <t>Virus Culture</t>
  </si>
  <si>
    <t>Microbiologist II</t>
  </si>
  <si>
    <t>Microbiologist III</t>
  </si>
  <si>
    <t>PBS</t>
  </si>
  <si>
    <t>Microbiologist IV</t>
  </si>
  <si>
    <t>Microbiologist I</t>
  </si>
  <si>
    <t>Infectious Disease Overhead</t>
  </si>
  <si>
    <t>Share of Infectious Disease Overhead</t>
  </si>
  <si>
    <t>Virology/Immunology Overhead</t>
  </si>
  <si>
    <t>Share of Viro/Imm Overhead:</t>
  </si>
  <si>
    <t>50 ml centrifuge tubes</t>
  </si>
  <si>
    <t>Microscope service</t>
  </si>
  <si>
    <t>Rent &amp; Utilities:</t>
  </si>
  <si>
    <t>Total Lab Square Footage:</t>
  </si>
  <si>
    <t>Shared Rent &amp; Utilities:</t>
  </si>
  <si>
    <t>Distributed Share of Rent &amp; Utilities:</t>
  </si>
  <si>
    <t>Chief Scientist Cost:</t>
  </si>
  <si>
    <t>Square Footage:</t>
  </si>
  <si>
    <t>Square Footage %:</t>
  </si>
  <si>
    <t>Square Footage Share:</t>
  </si>
  <si>
    <t>Total Share of Rent &amp; Utilities:</t>
  </si>
  <si>
    <t>Bureau Overhead:</t>
  </si>
  <si>
    <t>Microbiology:</t>
  </si>
  <si>
    <t>Chemistry:</t>
  </si>
  <si>
    <t>Newborn:</t>
  </si>
  <si>
    <t>Mgmt Services:</t>
  </si>
  <si>
    <t>Lab Improvement:</t>
  </si>
  <si>
    <t>Director's Office:</t>
  </si>
  <si>
    <t>Common Areas:</t>
  </si>
  <si>
    <t>BLI Office &amp; Training Lab:</t>
  </si>
  <si>
    <t>Gloves (16 cases per year)</t>
  </si>
  <si>
    <t>Biohazard Bags</t>
  </si>
  <si>
    <t>Benchtop biohazard containers</t>
  </si>
  <si>
    <t>Sharps containers</t>
  </si>
  <si>
    <t>Autoclave Tape</t>
  </si>
  <si>
    <t>Goggles</t>
  </si>
  <si>
    <t>IT, LIMS, Software Licensing Fees and Updates</t>
  </si>
  <si>
    <t>Non-Lapsing Capital (3151)</t>
  </si>
  <si>
    <t>DFCM, Grounds Maintenance, Garbage, Cleaning, Repairs</t>
  </si>
  <si>
    <t>Sample Receiving</t>
  </si>
  <si>
    <t>Total Lab Test Volume:</t>
  </si>
  <si>
    <t>Test Volume:</t>
  </si>
  <si>
    <t>Cost/Test:</t>
  </si>
  <si>
    <t>Laundry</t>
  </si>
  <si>
    <t>DMEM</t>
  </si>
  <si>
    <t>FBS</t>
  </si>
  <si>
    <t>HEPES</t>
  </si>
  <si>
    <t>BSA</t>
  </si>
  <si>
    <t>P/S</t>
  </si>
  <si>
    <t>Gentamicin</t>
  </si>
  <si>
    <t>Flasks</t>
  </si>
  <si>
    <t>25 ml serological pipette</t>
  </si>
  <si>
    <t>1 ml serological pipette</t>
  </si>
  <si>
    <t>Liquid Nitrogen</t>
  </si>
  <si>
    <t>cryovials</t>
  </si>
  <si>
    <t>cryolabels</t>
  </si>
  <si>
    <t>ziplock bags</t>
  </si>
  <si>
    <t>absorbent pads</t>
  </si>
  <si>
    <t>Blood (turkey and GP)</t>
  </si>
  <si>
    <t>Trypsin</t>
  </si>
  <si>
    <t>TPCK Trypsin</t>
  </si>
  <si>
    <t>Dry Ice</t>
  </si>
  <si>
    <t>seasonal costs</t>
  </si>
  <si>
    <t>U and V bottom plates</t>
  </si>
  <si>
    <t>0.9 FTE</t>
  </si>
  <si>
    <t>Right Size Example Strategy for Cost Accounting</t>
  </si>
  <si>
    <t>Advanced Test Cost Template</t>
  </si>
  <si>
    <t xml:space="preserve">Unit Name/Number: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</si>
</sst>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00"/>
    <numFmt numFmtId="165" formatCode="_(* #,##0_);_(* \(#,##0\);_(* &quot;-&quot;??_);_(@_)"/>
  </numFmts>
  <fonts count="14" x14ac:knownFonts="1">
    <font>
      <sz val="11"/>
      <color theme="1"/>
      <name val="Calibri"/>
      <family val="2"/>
      <scheme val="minor"/>
    </font>
    <font>
      <i/>
      <sz val="11"/>
      <color theme="1"/>
      <name val="Calibri"/>
      <family val="2"/>
      <scheme val="minor"/>
    </font>
    <font>
      <sz val="11"/>
      <color theme="1"/>
      <name val="Calibri"/>
      <family val="2"/>
      <scheme val="minor"/>
    </font>
    <font>
      <sz val="11"/>
      <color theme="1"/>
      <name val="Franklin Gothic Demi"/>
      <family val="2"/>
    </font>
    <font>
      <sz val="14"/>
      <color rgb="FF009EA0"/>
      <name val="Franklin Gothic Demi"/>
      <family val="2"/>
    </font>
    <font>
      <sz val="12"/>
      <color rgb="FFC00000"/>
      <name val="Franklin Gothic Demi"/>
      <family val="2"/>
    </font>
    <font>
      <sz val="11"/>
      <color theme="1"/>
      <name val="Franklin Gothic Book"/>
      <family val="2"/>
    </font>
    <font>
      <b/>
      <sz val="11"/>
      <color theme="1"/>
      <name val="Franklin Gothic Book"/>
      <family val="2"/>
    </font>
    <font>
      <b/>
      <sz val="14"/>
      <color theme="1"/>
      <name val="Franklin Gothic Book"/>
      <family val="2"/>
    </font>
    <font>
      <b/>
      <sz val="11"/>
      <name val="Franklin Gothic Book"/>
      <family val="2"/>
    </font>
    <font>
      <b/>
      <sz val="22"/>
      <color theme="1"/>
      <name val="Franklin Gothic Book"/>
      <family val="2"/>
    </font>
    <font>
      <b/>
      <i/>
      <sz val="11"/>
      <color theme="1"/>
      <name val="Franklin Gothic Book"/>
      <family val="2"/>
    </font>
    <font>
      <i/>
      <sz val="11"/>
      <color theme="1"/>
      <name val="Franklin Gothic Book"/>
      <family val="2"/>
    </font>
    <font>
      <b/>
      <sz val="12"/>
      <color rgb="FFC00000"/>
      <name val="Franklin Gothic Demi"/>
      <family val="2"/>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9EA0"/>
        <bgColor indexed="64"/>
      </patternFill>
    </fill>
    <fill>
      <patternFill patternType="solid">
        <fgColor rgb="FF9E2828"/>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right/>
      <top/>
      <bottom style="thin">
        <color indexed="64"/>
      </bottom>
      <diagonal/>
    </border>
    <border>
      <left/>
      <right/>
      <top style="thin">
        <color indexed="64"/>
      </top>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86">
    <xf numFmtId="0" fontId="0" fillId="0" borderId="0" xfId="0"/>
    <xf numFmtId="0" fontId="0" fillId="0" borderId="0" xfId="0" applyAlignment="1">
      <alignment horizontal="center"/>
    </xf>
    <xf numFmtId="40" fontId="0" fillId="0" borderId="0" xfId="0" applyNumberFormat="1"/>
    <xf numFmtId="40" fontId="0" fillId="0" borderId="0" xfId="0" applyNumberFormat="1" applyFill="1" applyBorder="1"/>
    <xf numFmtId="0" fontId="1" fillId="0" borderId="0" xfId="0" applyFont="1" applyAlignment="1">
      <alignment horizontal="right"/>
    </xf>
    <xf numFmtId="0" fontId="0" fillId="0" borderId="0" xfId="0" applyFill="1"/>
    <xf numFmtId="0" fontId="0" fillId="0" borderId="0" xfId="0" applyFill="1" applyAlignment="1">
      <alignment horizontal="center"/>
    </xf>
    <xf numFmtId="0" fontId="3" fillId="0" borderId="0" xfId="0" applyFont="1"/>
    <xf numFmtId="0" fontId="4" fillId="0" borderId="0" xfId="0" applyFont="1"/>
    <xf numFmtId="0" fontId="5" fillId="0" borderId="0" xfId="0" applyFont="1" applyFill="1"/>
    <xf numFmtId="0" fontId="6" fillId="0" borderId="0" xfId="0" applyFont="1"/>
    <xf numFmtId="40" fontId="7" fillId="0" borderId="0" xfId="0" applyNumberFormat="1" applyFont="1"/>
    <xf numFmtId="40" fontId="6" fillId="3" borderId="3" xfId="0" applyNumberFormat="1" applyFont="1" applyFill="1" applyBorder="1" applyAlignment="1"/>
    <xf numFmtId="0" fontId="6" fillId="3" borderId="5" xfId="0" applyFont="1" applyFill="1" applyBorder="1" applyAlignment="1"/>
    <xf numFmtId="40" fontId="6" fillId="0" borderId="0" xfId="0" applyNumberFormat="1" applyFont="1"/>
    <xf numFmtId="0" fontId="7" fillId="0" borderId="0" xfId="0" applyFont="1" applyFill="1"/>
    <xf numFmtId="0" fontId="7" fillId="3" borderId="3" xfId="0" applyFont="1" applyFill="1" applyBorder="1" applyAlignment="1"/>
    <xf numFmtId="0" fontId="7" fillId="3" borderId="4" xfId="0" applyFont="1" applyFill="1" applyBorder="1" applyAlignment="1"/>
    <xf numFmtId="0" fontId="7" fillId="3" borderId="5" xfId="0" applyFont="1" applyFill="1" applyBorder="1" applyAlignment="1"/>
    <xf numFmtId="3" fontId="6" fillId="3" borderId="2" xfId="0" applyNumberFormat="1" applyFont="1" applyFill="1" applyBorder="1"/>
    <xf numFmtId="0" fontId="7" fillId="0" borderId="0" xfId="0" applyFont="1"/>
    <xf numFmtId="9" fontId="6" fillId="0" borderId="2" xfId="3" applyFont="1" applyBorder="1"/>
    <xf numFmtId="0" fontId="6" fillId="3" borderId="1" xfId="0" applyFont="1" applyFill="1" applyBorder="1"/>
    <xf numFmtId="0" fontId="6" fillId="0" borderId="0" xfId="0" applyFont="1" applyFill="1" applyBorder="1"/>
    <xf numFmtId="0" fontId="6" fillId="0" borderId="0" xfId="0" applyFont="1" applyBorder="1"/>
    <xf numFmtId="0" fontId="6" fillId="0" borderId="0" xfId="0" applyFont="1" applyFill="1"/>
    <xf numFmtId="40" fontId="7" fillId="5" borderId="0" xfId="0" applyNumberFormat="1" applyFont="1" applyFill="1" applyAlignment="1">
      <alignment horizontal="center"/>
    </xf>
    <xf numFmtId="0" fontId="9" fillId="5" borderId="0" xfId="0" applyFont="1" applyFill="1" applyAlignment="1">
      <alignment horizontal="center"/>
    </xf>
    <xf numFmtId="0" fontId="7" fillId="5" borderId="0" xfId="0" applyFont="1" applyFill="1" applyAlignment="1">
      <alignment horizontal="center"/>
    </xf>
    <xf numFmtId="0" fontId="10" fillId="0" borderId="0" xfId="0" applyFont="1" applyAlignment="1">
      <alignment horizontal="center" vertical="center" wrapText="1"/>
    </xf>
    <xf numFmtId="40" fontId="6" fillId="3" borderId="1" xfId="0" applyNumberFormat="1" applyFont="1" applyFill="1" applyBorder="1"/>
    <xf numFmtId="44" fontId="6" fillId="3" borderId="1" xfId="2" applyFont="1" applyFill="1" applyBorder="1"/>
    <xf numFmtId="44" fontId="8" fillId="6" borderId="6" xfId="2" applyFont="1" applyFill="1" applyBorder="1"/>
    <xf numFmtId="0" fontId="6" fillId="0" borderId="0" xfId="0" applyFont="1" applyAlignment="1">
      <alignment horizontal="center" vertical="center" wrapText="1"/>
    </xf>
    <xf numFmtId="40" fontId="6" fillId="0" borderId="0" xfId="0" applyNumberFormat="1" applyFont="1" applyFill="1" applyBorder="1"/>
    <xf numFmtId="40" fontId="6" fillId="2" borderId="6" xfId="0" applyNumberFormat="1" applyFont="1" applyFill="1" applyBorder="1"/>
    <xf numFmtId="0" fontId="6" fillId="0" borderId="0" xfId="0" applyFont="1" applyAlignment="1">
      <alignment horizontal="center"/>
    </xf>
    <xf numFmtId="40" fontId="6" fillId="0" borderId="0" xfId="0" applyNumberFormat="1" applyFont="1" applyFill="1" applyAlignment="1">
      <alignment horizontal="center"/>
    </xf>
    <xf numFmtId="43" fontId="6" fillId="0" borderId="0" xfId="1" applyFont="1"/>
    <xf numFmtId="164" fontId="6" fillId="0" borderId="0" xfId="0" applyNumberFormat="1" applyFont="1"/>
    <xf numFmtId="0" fontId="11" fillId="0" borderId="0" xfId="0" applyFont="1" applyFill="1" applyAlignment="1">
      <alignment horizontal="right"/>
    </xf>
    <xf numFmtId="44" fontId="6" fillId="2" borderId="6" xfId="2" applyFont="1" applyFill="1" applyBorder="1"/>
    <xf numFmtId="40" fontId="6" fillId="0" borderId="0" xfId="0" applyNumberFormat="1" applyFont="1" applyFill="1"/>
    <xf numFmtId="0" fontId="6" fillId="4" borderId="0" xfId="0" applyFont="1" applyFill="1"/>
    <xf numFmtId="40" fontId="6" fillId="4" borderId="0" xfId="0" applyNumberFormat="1" applyFont="1" applyFill="1"/>
    <xf numFmtId="43" fontId="6" fillId="3" borderId="1" xfId="1" applyFont="1" applyFill="1" applyBorder="1"/>
    <xf numFmtId="40" fontId="7" fillId="5" borderId="0" xfId="0" applyNumberFormat="1" applyFont="1" applyFill="1" applyAlignment="1">
      <alignment horizontal="center" wrapText="1"/>
    </xf>
    <xf numFmtId="0" fontId="9" fillId="5" borderId="0" xfId="0" applyFont="1" applyFill="1" applyAlignment="1">
      <alignment horizontal="center" wrapText="1"/>
    </xf>
    <xf numFmtId="40" fontId="7" fillId="5" borderId="7" xfId="0" applyNumberFormat="1" applyFont="1" applyFill="1" applyBorder="1" applyAlignment="1">
      <alignment horizontal="center" wrapText="1"/>
    </xf>
    <xf numFmtId="40" fontId="6" fillId="5" borderId="0" xfId="0" applyNumberFormat="1" applyFont="1" applyFill="1"/>
    <xf numFmtId="40" fontId="6" fillId="5" borderId="0" xfId="0" applyNumberFormat="1" applyFont="1" applyFill="1" applyAlignment="1">
      <alignment horizontal="center"/>
    </xf>
    <xf numFmtId="40" fontId="7" fillId="5" borderId="0" xfId="0" applyNumberFormat="1" applyFont="1" applyFill="1" applyBorder="1" applyAlignment="1">
      <alignment horizontal="center"/>
    </xf>
    <xf numFmtId="0" fontId="7" fillId="0" borderId="0" xfId="0" applyFont="1" applyFill="1" applyBorder="1" applyAlignment="1">
      <alignment horizontal="center"/>
    </xf>
    <xf numFmtId="44" fontId="6" fillId="0" borderId="0" xfId="2" applyFont="1" applyFill="1" applyBorder="1"/>
    <xf numFmtId="164" fontId="6" fillId="0" borderId="0" xfId="0" applyNumberFormat="1" applyFont="1" applyFill="1" applyBorder="1"/>
    <xf numFmtId="0" fontId="7" fillId="0" borderId="0" xfId="0" applyFont="1" applyAlignment="1">
      <alignment horizontal="center" vertical="center" wrapText="1"/>
    </xf>
    <xf numFmtId="44" fontId="7" fillId="6" borderId="6" xfId="2" applyFont="1" applyFill="1" applyBorder="1"/>
    <xf numFmtId="0" fontId="7" fillId="6" borderId="1" xfId="0" applyFont="1" applyFill="1" applyBorder="1"/>
    <xf numFmtId="0" fontId="6" fillId="0" borderId="0" xfId="0" applyFont="1" applyAlignment="1">
      <alignment vertical="center" wrapText="1"/>
    </xf>
    <xf numFmtId="0" fontId="7" fillId="0" borderId="0" xfId="0" applyFont="1" applyAlignment="1">
      <alignment horizontal="left"/>
    </xf>
    <xf numFmtId="0" fontId="7" fillId="0" borderId="0" xfId="0" applyFont="1" applyFill="1" applyAlignment="1">
      <alignment wrapText="1"/>
    </xf>
    <xf numFmtId="0" fontId="0" fillId="0" borderId="0" xfId="0" applyAlignment="1">
      <alignment wrapText="1"/>
    </xf>
    <xf numFmtId="40" fontId="7" fillId="5" borderId="0" xfId="0" applyNumberFormat="1" applyFont="1" applyFill="1"/>
    <xf numFmtId="0" fontId="12" fillId="0" borderId="0" xfId="0" applyFont="1" applyAlignment="1">
      <alignment horizontal="right"/>
    </xf>
    <xf numFmtId="40" fontId="6" fillId="6" borderId="1" xfId="0" applyNumberFormat="1" applyFont="1" applyFill="1" applyBorder="1"/>
    <xf numFmtId="0" fontId="5" fillId="0" borderId="0" xfId="0" applyFont="1" applyFill="1" applyAlignment="1">
      <alignment horizontal="left"/>
    </xf>
    <xf numFmtId="9" fontId="6" fillId="0" borderId="0" xfId="3" applyFont="1"/>
    <xf numFmtId="10" fontId="6" fillId="0" borderId="0" xfId="0" applyNumberFormat="1" applyFont="1"/>
    <xf numFmtId="44" fontId="6" fillId="0" borderId="0" xfId="2" applyFont="1"/>
    <xf numFmtId="44" fontId="6" fillId="0" borderId="0" xfId="0" applyNumberFormat="1" applyFont="1"/>
    <xf numFmtId="165" fontId="6" fillId="0" borderId="0" xfId="1" applyNumberFormat="1" applyFont="1"/>
    <xf numFmtId="0" fontId="6" fillId="0" borderId="0" xfId="0" applyNumberFormat="1" applyFont="1"/>
    <xf numFmtId="44" fontId="6" fillId="0" borderId="10" xfId="0" applyNumberFormat="1" applyFont="1" applyBorder="1"/>
    <xf numFmtId="0" fontId="6" fillId="0" borderId="10" xfId="0" applyFont="1" applyBorder="1"/>
    <xf numFmtId="9" fontId="6" fillId="0" borderId="10" xfId="3" applyFont="1" applyBorder="1"/>
    <xf numFmtId="0" fontId="3" fillId="0" borderId="9" xfId="0" applyFont="1" applyBorder="1"/>
    <xf numFmtId="0" fontId="3" fillId="0" borderId="9" xfId="0" applyFont="1" applyFill="1" applyBorder="1"/>
    <xf numFmtId="0" fontId="3" fillId="5" borderId="0" xfId="0" applyFont="1" applyFill="1" applyAlignment="1">
      <alignment horizontal="center"/>
    </xf>
    <xf numFmtId="44" fontId="6" fillId="0" borderId="1" xfId="2" applyFont="1" applyFill="1" applyBorder="1"/>
    <xf numFmtId="0" fontId="6" fillId="0" borderId="0" xfId="0" applyFont="1" applyFill="1" applyBorder="1" applyAlignment="1">
      <alignment horizontal="right"/>
    </xf>
    <xf numFmtId="44" fontId="6" fillId="2" borderId="1" xfId="2" applyFont="1" applyFill="1" applyBorder="1"/>
    <xf numFmtId="0" fontId="6" fillId="0" borderId="8" xfId="0" applyFont="1" applyFill="1" applyBorder="1" applyAlignment="1">
      <alignment horizontal="right"/>
    </xf>
    <xf numFmtId="40" fontId="6" fillId="6" borderId="6" xfId="0" applyNumberFormat="1" applyFont="1" applyFill="1" applyBorder="1"/>
    <xf numFmtId="44" fontId="6" fillId="6" borderId="1" xfId="0" applyNumberFormat="1" applyFont="1" applyFill="1" applyBorder="1"/>
    <xf numFmtId="0" fontId="13" fillId="0" borderId="0" xfId="0" applyFont="1" applyFill="1"/>
    <xf numFmtId="0" fontId="6" fillId="2" borderId="6" xfId="0" applyFont="1" applyFill="1" applyBorder="1"/>
  </cellXfs>
  <cellStyles count="4">
    <cellStyle name="Comma" xfId="1" builtinId="3"/>
    <cellStyle name="Currency" xfId="2" builtinId="4"/>
    <cellStyle name="Normal" xfId="0" builtinId="0"/>
    <cellStyle name="Percent" xfId="3" builtinId="5"/>
  </cellStyles>
  <dxfs count="8">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s>
  <tableStyles count="0" defaultTableStyle="TableStyleMedium2" defaultPivotStyle="PivotStyleLight16"/>
  <colors>
    <mruColors>
      <color rgb="FF009EA0"/>
      <color rgb="FF9E2828"/>
      <color rgb="FF009E28"/>
      <color rgb="FFCE4542"/>
      <color rgb="FF479782"/>
      <color rgb="FFAD95A6"/>
      <color rgb="FFA9A9A9"/>
      <color rgb="FF79C992"/>
      <color rgb="FF60B49E"/>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Laboratory%20Services\FY%2016%20BUDGET%20PREP%20FOLDER\Cost%20Accounting%20FY%2016\FY%2014\Infectious%20Disease\Cost%20Accounting%20-%20Molecula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aboratory%20Services\Laboratory%20Services\Laboratory%20Services\Cost%20Accounting\2014\MICRO\Cost%20Accounting%20-%20Virology%20O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Template"/>
      <sheetName val="Lab Overhead"/>
      <sheetName val="Administrative"/>
      <sheetName val="Molecular Overhead"/>
      <sheetName val="FLU A EuH7 PCR"/>
      <sheetName val="FLU A H5 PCR"/>
      <sheetName val="MB Arbovirus PCR"/>
      <sheetName val="MB FilmArray RP"/>
      <sheetName val="MB FLU A SUB PCR"/>
      <sheetName val="MB FLU AB PCR"/>
      <sheetName val="MB WNV_IGM"/>
      <sheetName val="PF Acinetobacter"/>
      <sheetName val="PF Campylobacter"/>
      <sheetName val="PF E. coli O157H7"/>
      <sheetName val="PF Listeria"/>
      <sheetName val="PF E.coli non-O157"/>
      <sheetName val="PF Salmonella"/>
      <sheetName val="PF Shigella"/>
      <sheetName val="Bacillus anthracis Rule-In  "/>
      <sheetName val="Botulism Confirmation  "/>
      <sheetName val="Botulism Screening  "/>
      <sheetName val="Brucella Microagglutination"/>
      <sheetName val="Brucella spp. Rule-In"/>
      <sheetName val="Burkholderia Rule-In"/>
      <sheetName val="Coxiella Rule-In"/>
      <sheetName val="Francisella Microagglutination"/>
      <sheetName val="F. tularensis Rule-in"/>
      <sheetName val="MERS-CoV Rule-In"/>
      <sheetName val="Multi-Agent Screening"/>
      <sheetName val="Orthopox Virus Rule-In"/>
      <sheetName val="Ricin Rule-In"/>
      <sheetName val="VZV Rule-In"/>
      <sheetName val="Y. pestis Rule-In"/>
      <sheetName val="Y. pestis Serology"/>
    </sheetNames>
    <sheetDataSet>
      <sheetData sheetId="0"/>
      <sheetData sheetId="1">
        <row r="28">
          <cell r="D28">
            <v>1849587</v>
          </cell>
        </row>
      </sheetData>
      <sheetData sheetId="2">
        <row r="7">
          <cell r="F7">
            <v>268258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Template"/>
      <sheetName val="Lab Overhead"/>
      <sheetName val="Administrative"/>
      <sheetName val="Virology Overhead"/>
      <sheetName val="HANTAvirus"/>
      <sheetName val="CT-GC"/>
      <sheetName val="HCV"/>
      <sheetName val="HCV_PCR"/>
      <sheetName val="Hep_B_Ab"/>
      <sheetName val="HepB-Ag"/>
      <sheetName val="HIV Multispot"/>
      <sheetName val="HIV_Ag-Ab"/>
      <sheetName val="HSV_PCR"/>
      <sheetName val="Quantiferon"/>
      <sheetName val="Rabies"/>
      <sheetName val="Syhpilis_IgG"/>
      <sheetName val="Syhpilis_RPR"/>
      <sheetName val="Syhpilis_TPPA"/>
      <sheetName val="Trichomonas"/>
      <sheetName val="Virus Culture"/>
    </sheetNames>
    <sheetDataSet>
      <sheetData sheetId="0"/>
      <sheetData sheetId="1"/>
      <sheetData sheetId="2">
        <row r="4">
          <cell r="F4">
            <v>0.35</v>
          </cell>
        </row>
        <row r="5">
          <cell r="F5">
            <v>0.14399999999999999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id="1" name="Table52" displayName="Table52" ref="B27:G35" totalsRowShown="0" headerRowDxfId="1" dataDxfId="0">
  <autoFilter ref="B27:G35"/>
  <tableColumns count="6">
    <tableColumn id="1" name="Units" dataDxfId="7"/>
    <tableColumn id="4" name="Costing Totals" dataDxfId="6"/>
    <tableColumn id="5" name="Revenue" dataDxfId="5"/>
    <tableColumn id="6" name="Grants" dataDxfId="4"/>
    <tableColumn id="7" name="Percent Recovered" dataDxfId="3"/>
    <tableColumn id="8" name="Column3" dataDxfId="2"/>
  </tableColumns>
  <tableStyleInfo name="TableStyleMedium2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
  <sheetViews>
    <sheetView tabSelected="1" workbookViewId="0">
      <selection activeCell="G15" sqref="G15"/>
    </sheetView>
  </sheetViews>
  <sheetFormatPr defaultRowHeight="15" x14ac:dyDescent="0.25"/>
  <cols>
    <col min="1" max="1" width="8.140625" customWidth="1"/>
    <col min="2" max="2" width="3.42578125" customWidth="1"/>
    <col min="3" max="3" width="44.7109375" customWidth="1"/>
    <col min="4" max="4" width="16.42578125" style="2" customWidth="1"/>
    <col min="5" max="5" width="22" style="2" customWidth="1"/>
    <col min="6" max="6" width="12" style="2" customWidth="1"/>
    <col min="7" max="7" width="8.42578125" style="2" customWidth="1"/>
    <col min="8" max="8" width="22" customWidth="1"/>
    <col min="9" max="9" width="11.42578125" customWidth="1"/>
    <col min="10" max="10" width="16" customWidth="1"/>
    <col min="11" max="11" width="14.5703125" customWidth="1"/>
    <col min="12" max="12" width="1.85546875" customWidth="1"/>
  </cols>
  <sheetData>
    <row r="1" spans="1:11" ht="19.5" x14ac:dyDescent="0.35">
      <c r="A1" s="8" t="s">
        <v>156</v>
      </c>
      <c r="B1" s="8"/>
      <c r="C1" s="8"/>
    </row>
    <row r="2" spans="1:11" ht="16.5" x14ac:dyDescent="0.3">
      <c r="A2" s="9" t="s">
        <v>157</v>
      </c>
      <c r="B2" s="9"/>
      <c r="C2" s="9"/>
    </row>
    <row r="3" spans="1:11" ht="17.25" thickBot="1" x14ac:dyDescent="0.35">
      <c r="A3" s="9"/>
      <c r="B3" s="9"/>
      <c r="C3" s="9"/>
    </row>
    <row r="4" spans="1:11" ht="16.5" thickBot="1" x14ac:dyDescent="0.35">
      <c r="A4" s="10"/>
      <c r="B4" s="10"/>
      <c r="C4" s="10"/>
      <c r="D4" s="11" t="s">
        <v>17</v>
      </c>
      <c r="E4" s="12"/>
      <c r="F4" s="13"/>
      <c r="G4" s="14"/>
      <c r="H4" s="15" t="s">
        <v>2</v>
      </c>
      <c r="I4" s="16"/>
      <c r="J4" s="17"/>
      <c r="K4" s="18"/>
    </row>
    <row r="5" spans="1:11" ht="16.5" thickBot="1" x14ac:dyDescent="0.35">
      <c r="A5" s="10"/>
      <c r="B5" s="10"/>
      <c r="C5" s="10"/>
      <c r="D5" s="14"/>
      <c r="E5" s="14"/>
      <c r="F5" s="14"/>
      <c r="G5" s="14"/>
      <c r="H5" s="15" t="s">
        <v>44</v>
      </c>
      <c r="I5" s="19"/>
      <c r="J5" s="20" t="s">
        <v>45</v>
      </c>
      <c r="K5" s="21" t="e">
        <f>(I6)/(I5)</f>
        <v>#DIV/0!</v>
      </c>
    </row>
    <row r="6" spans="1:11" ht="16.5" thickBot="1" x14ac:dyDescent="0.35">
      <c r="A6" s="20" t="s">
        <v>0</v>
      </c>
      <c r="B6" s="10"/>
      <c r="C6" s="10"/>
      <c r="D6" s="14"/>
      <c r="E6" s="14"/>
      <c r="F6" s="14"/>
      <c r="G6" s="14"/>
      <c r="H6" s="15" t="s">
        <v>3</v>
      </c>
      <c r="I6" s="22"/>
      <c r="J6" s="20" t="s">
        <v>4</v>
      </c>
      <c r="K6" s="22">
        <v>2013</v>
      </c>
    </row>
    <row r="7" spans="1:11" ht="15.75" x14ac:dyDescent="0.3">
      <c r="A7" s="10"/>
      <c r="B7" s="10"/>
      <c r="C7" s="10"/>
      <c r="D7" s="14"/>
      <c r="E7" s="14"/>
      <c r="F7" s="14"/>
      <c r="G7" s="14"/>
      <c r="H7" s="10"/>
      <c r="I7" s="23"/>
      <c r="J7" s="10"/>
      <c r="K7" s="24"/>
    </row>
    <row r="8" spans="1:11" ht="30.75" customHeight="1" thickBot="1" x14ac:dyDescent="0.35">
      <c r="A8" s="10"/>
      <c r="B8" s="60" t="s">
        <v>22</v>
      </c>
      <c r="C8" s="61"/>
      <c r="D8" s="26" t="s">
        <v>48</v>
      </c>
      <c r="E8" s="26" t="s">
        <v>47</v>
      </c>
      <c r="F8" s="14"/>
      <c r="G8" s="14"/>
      <c r="H8" s="10"/>
      <c r="I8" s="27" t="s">
        <v>53</v>
      </c>
      <c r="J8" s="10"/>
      <c r="K8" s="28" t="s">
        <v>13</v>
      </c>
    </row>
    <row r="9" spans="1:11" ht="16.5" thickBot="1" x14ac:dyDescent="0.35">
      <c r="A9" s="55" t="s">
        <v>23</v>
      </c>
      <c r="B9" s="10">
        <v>1</v>
      </c>
      <c r="C9" s="22"/>
      <c r="D9" s="30"/>
      <c r="E9" s="31"/>
      <c r="F9" s="14"/>
      <c r="G9" s="14"/>
      <c r="H9" s="10"/>
      <c r="I9" s="14">
        <f>D9*E9</f>
        <v>0</v>
      </c>
      <c r="J9" s="10"/>
      <c r="K9" s="56" t="e">
        <f>I35+I50+I52+I53</f>
        <v>#REF!</v>
      </c>
    </row>
    <row r="10" spans="1:11" ht="16.5" thickBot="1" x14ac:dyDescent="0.35">
      <c r="A10" s="33"/>
      <c r="B10" s="10">
        <v>2</v>
      </c>
      <c r="C10" s="22"/>
      <c r="D10" s="30"/>
      <c r="E10" s="31"/>
      <c r="F10" s="14"/>
      <c r="G10" s="14"/>
      <c r="H10" s="10"/>
      <c r="I10" s="14">
        <f t="shared" ref="I10:I34" si="0">D10*E10</f>
        <v>0</v>
      </c>
      <c r="J10" s="10"/>
      <c r="K10" s="10"/>
    </row>
    <row r="11" spans="1:11" ht="16.5" thickBot="1" x14ac:dyDescent="0.35">
      <c r="A11" s="10"/>
      <c r="B11" s="10">
        <v>3</v>
      </c>
      <c r="C11" s="22"/>
      <c r="D11" s="30"/>
      <c r="E11" s="31"/>
      <c r="F11" s="14"/>
      <c r="G11" s="14"/>
      <c r="H11" s="10"/>
      <c r="I11" s="14">
        <f t="shared" si="0"/>
        <v>0</v>
      </c>
      <c r="J11" s="10"/>
      <c r="K11" s="28" t="s">
        <v>52</v>
      </c>
    </row>
    <row r="12" spans="1:11" ht="16.5" thickBot="1" x14ac:dyDescent="0.35">
      <c r="A12" s="10"/>
      <c r="B12" s="10">
        <v>4</v>
      </c>
      <c r="C12" s="22"/>
      <c r="D12" s="30"/>
      <c r="E12" s="31"/>
      <c r="F12" s="14"/>
      <c r="G12" s="14"/>
      <c r="H12" s="10"/>
      <c r="I12" s="14">
        <f t="shared" si="0"/>
        <v>0</v>
      </c>
      <c r="J12" s="10"/>
      <c r="K12" s="57"/>
    </row>
    <row r="13" spans="1:11" ht="16.5" thickBot="1" x14ac:dyDescent="0.35">
      <c r="A13" s="10"/>
      <c r="B13" s="10">
        <v>5</v>
      </c>
      <c r="C13" s="22"/>
      <c r="D13" s="30"/>
      <c r="E13" s="31"/>
      <c r="F13" s="14"/>
      <c r="G13" s="14"/>
      <c r="H13" s="10"/>
      <c r="I13" s="14">
        <f t="shared" si="0"/>
        <v>0</v>
      </c>
      <c r="J13" s="10"/>
      <c r="K13" s="10"/>
    </row>
    <row r="14" spans="1:11" ht="16.5" thickBot="1" x14ac:dyDescent="0.35">
      <c r="A14" s="10"/>
      <c r="B14" s="10">
        <v>6</v>
      </c>
      <c r="C14" s="22"/>
      <c r="D14" s="30"/>
      <c r="E14" s="31"/>
      <c r="F14" s="14"/>
      <c r="G14" s="14"/>
      <c r="H14" s="10"/>
      <c r="I14" s="14">
        <f t="shared" si="0"/>
        <v>0</v>
      </c>
      <c r="J14" s="10"/>
      <c r="K14" s="10"/>
    </row>
    <row r="15" spans="1:11" ht="16.5" thickBot="1" x14ac:dyDescent="0.35">
      <c r="A15" s="10"/>
      <c r="B15" s="10">
        <v>7</v>
      </c>
      <c r="C15" s="22"/>
      <c r="D15" s="30"/>
      <c r="E15" s="31"/>
      <c r="F15" s="14"/>
      <c r="G15" s="14"/>
      <c r="H15" s="10"/>
      <c r="I15" s="14">
        <f t="shared" si="0"/>
        <v>0</v>
      </c>
      <c r="J15" s="10"/>
      <c r="K15" s="10"/>
    </row>
    <row r="16" spans="1:11" ht="16.5" thickBot="1" x14ac:dyDescent="0.35">
      <c r="A16" s="10"/>
      <c r="B16" s="10">
        <v>8</v>
      </c>
      <c r="C16" s="22"/>
      <c r="D16" s="30"/>
      <c r="E16" s="31"/>
      <c r="F16" s="14"/>
      <c r="G16" s="14"/>
      <c r="H16" s="10"/>
      <c r="I16" s="14">
        <f t="shared" si="0"/>
        <v>0</v>
      </c>
      <c r="J16" s="10"/>
      <c r="K16" s="10"/>
    </row>
    <row r="17" spans="1:11" ht="16.5" thickBot="1" x14ac:dyDescent="0.35">
      <c r="A17" s="10"/>
      <c r="B17" s="10">
        <v>9</v>
      </c>
      <c r="C17" s="22"/>
      <c r="D17" s="30"/>
      <c r="E17" s="31"/>
      <c r="F17" s="14"/>
      <c r="G17" s="14"/>
      <c r="H17" s="10"/>
      <c r="I17" s="14">
        <f t="shared" si="0"/>
        <v>0</v>
      </c>
      <c r="J17" s="10"/>
      <c r="K17" s="10"/>
    </row>
    <row r="18" spans="1:11" ht="16.5" thickBot="1" x14ac:dyDescent="0.35">
      <c r="A18" s="10"/>
      <c r="B18" s="10">
        <v>10</v>
      </c>
      <c r="C18" s="22"/>
      <c r="D18" s="30"/>
      <c r="E18" s="31"/>
      <c r="F18" s="14"/>
      <c r="G18" s="14"/>
      <c r="H18" s="10"/>
      <c r="I18" s="14">
        <f t="shared" si="0"/>
        <v>0</v>
      </c>
      <c r="J18" s="10"/>
      <c r="K18" s="10"/>
    </row>
    <row r="19" spans="1:11" ht="16.5" thickBot="1" x14ac:dyDescent="0.35">
      <c r="A19" s="10"/>
      <c r="B19" s="10">
        <v>11</v>
      </c>
      <c r="C19" s="22"/>
      <c r="D19" s="30"/>
      <c r="E19" s="31"/>
      <c r="F19" s="14"/>
      <c r="G19" s="14"/>
      <c r="H19" s="10"/>
      <c r="I19" s="14">
        <f t="shared" si="0"/>
        <v>0</v>
      </c>
      <c r="J19" s="10"/>
      <c r="K19" s="10"/>
    </row>
    <row r="20" spans="1:11" ht="16.5" thickBot="1" x14ac:dyDescent="0.35">
      <c r="A20" s="10"/>
      <c r="B20" s="10">
        <v>12</v>
      </c>
      <c r="C20" s="22"/>
      <c r="D20" s="30"/>
      <c r="E20" s="31"/>
      <c r="F20" s="14"/>
      <c r="G20" s="14"/>
      <c r="H20" s="10"/>
      <c r="I20" s="14">
        <f t="shared" si="0"/>
        <v>0</v>
      </c>
      <c r="J20" s="10"/>
      <c r="K20" s="10"/>
    </row>
    <row r="21" spans="1:11" ht="16.5" thickBot="1" x14ac:dyDescent="0.35">
      <c r="A21" s="10"/>
      <c r="B21" s="10">
        <v>13</v>
      </c>
      <c r="C21" s="22"/>
      <c r="D21" s="30"/>
      <c r="E21" s="31"/>
      <c r="F21" s="14"/>
      <c r="G21" s="14"/>
      <c r="H21" s="10"/>
      <c r="I21" s="14">
        <f t="shared" si="0"/>
        <v>0</v>
      </c>
      <c r="J21" s="10"/>
      <c r="K21" s="10"/>
    </row>
    <row r="22" spans="1:11" ht="16.5" thickBot="1" x14ac:dyDescent="0.35">
      <c r="A22" s="10"/>
      <c r="B22" s="10">
        <v>14</v>
      </c>
      <c r="C22" s="22"/>
      <c r="D22" s="30"/>
      <c r="E22" s="31"/>
      <c r="F22" s="14"/>
      <c r="G22" s="14"/>
      <c r="H22" s="10"/>
      <c r="I22" s="14">
        <f t="shared" si="0"/>
        <v>0</v>
      </c>
      <c r="J22" s="10"/>
      <c r="K22" s="10"/>
    </row>
    <row r="23" spans="1:11" ht="16.5" thickBot="1" x14ac:dyDescent="0.35">
      <c r="A23" s="10"/>
      <c r="B23" s="10">
        <v>15</v>
      </c>
      <c r="C23" s="22"/>
      <c r="D23" s="30"/>
      <c r="E23" s="31"/>
      <c r="F23" s="14"/>
      <c r="G23" s="14"/>
      <c r="H23" s="10"/>
      <c r="I23" s="14">
        <f t="shared" si="0"/>
        <v>0</v>
      </c>
      <c r="J23" s="10"/>
      <c r="K23" s="10"/>
    </row>
    <row r="24" spans="1:11" ht="16.5" thickBot="1" x14ac:dyDescent="0.35">
      <c r="A24" s="10"/>
      <c r="B24" s="10">
        <v>16</v>
      </c>
      <c r="C24" s="22"/>
      <c r="D24" s="30"/>
      <c r="E24" s="31"/>
      <c r="F24" s="14"/>
      <c r="G24" s="14"/>
      <c r="H24" s="10"/>
      <c r="I24" s="14">
        <f t="shared" si="0"/>
        <v>0</v>
      </c>
      <c r="J24" s="10"/>
      <c r="K24" s="10"/>
    </row>
    <row r="25" spans="1:11" ht="16.5" thickBot="1" x14ac:dyDescent="0.35">
      <c r="A25" s="10"/>
      <c r="B25" s="10">
        <v>17</v>
      </c>
      <c r="C25" s="22"/>
      <c r="D25" s="30"/>
      <c r="E25" s="31"/>
      <c r="F25" s="14"/>
      <c r="G25" s="14"/>
      <c r="H25" s="10"/>
      <c r="I25" s="14">
        <f t="shared" si="0"/>
        <v>0</v>
      </c>
      <c r="J25" s="10"/>
      <c r="K25" s="10"/>
    </row>
    <row r="26" spans="1:11" ht="16.5" thickBot="1" x14ac:dyDescent="0.35">
      <c r="A26" s="10"/>
      <c r="B26" s="10">
        <v>18</v>
      </c>
      <c r="C26" s="22"/>
      <c r="D26" s="30"/>
      <c r="E26" s="31"/>
      <c r="F26" s="14"/>
      <c r="G26" s="14"/>
      <c r="H26" s="10"/>
      <c r="I26" s="14">
        <f t="shared" si="0"/>
        <v>0</v>
      </c>
      <c r="J26" s="10"/>
      <c r="K26" s="10"/>
    </row>
    <row r="27" spans="1:11" ht="16.5" thickBot="1" x14ac:dyDescent="0.35">
      <c r="A27" s="10"/>
      <c r="B27" s="20" t="s">
        <v>35</v>
      </c>
      <c r="C27" s="10"/>
      <c r="D27" s="14"/>
      <c r="E27" s="14"/>
      <c r="F27" s="14"/>
      <c r="G27" s="14"/>
      <c r="H27" s="10"/>
      <c r="I27" s="14"/>
      <c r="J27" s="10"/>
      <c r="K27" s="10"/>
    </row>
    <row r="28" spans="1:11" ht="16.5" thickBot="1" x14ac:dyDescent="0.35">
      <c r="A28" s="55" t="s">
        <v>23</v>
      </c>
      <c r="B28" s="10">
        <v>1</v>
      </c>
      <c r="C28" s="22"/>
      <c r="D28" s="30"/>
      <c r="E28" s="31"/>
      <c r="F28" s="14"/>
      <c r="G28" s="14"/>
      <c r="H28" s="10"/>
      <c r="I28" s="14">
        <f t="shared" si="0"/>
        <v>0</v>
      </c>
      <c r="J28" s="10"/>
      <c r="K28" s="10"/>
    </row>
    <row r="29" spans="1:11" ht="16.5" thickBot="1" x14ac:dyDescent="0.35">
      <c r="A29" s="33"/>
      <c r="B29" s="10">
        <v>2</v>
      </c>
      <c r="C29" s="22"/>
      <c r="D29" s="30"/>
      <c r="E29" s="31"/>
      <c r="F29" s="14"/>
      <c r="G29" s="14"/>
      <c r="H29" s="10"/>
      <c r="I29" s="14">
        <f t="shared" si="0"/>
        <v>0</v>
      </c>
      <c r="J29" s="10"/>
      <c r="K29" s="10"/>
    </row>
    <row r="30" spans="1:11" ht="16.5" thickBot="1" x14ac:dyDescent="0.35">
      <c r="A30" s="10"/>
      <c r="B30" s="20" t="s">
        <v>5</v>
      </c>
      <c r="C30" s="10"/>
      <c r="D30" s="14"/>
      <c r="E30" s="14"/>
      <c r="F30" s="14"/>
      <c r="G30" s="14"/>
      <c r="H30" s="10"/>
      <c r="I30" s="14"/>
      <c r="J30" s="10"/>
      <c r="K30" s="10"/>
    </row>
    <row r="31" spans="1:11" ht="15.75" customHeight="1" thickBot="1" x14ac:dyDescent="0.35">
      <c r="A31" s="55" t="s">
        <v>23</v>
      </c>
      <c r="B31" s="10">
        <v>1</v>
      </c>
      <c r="C31" s="22"/>
      <c r="D31" s="30"/>
      <c r="E31" s="31"/>
      <c r="F31" s="14"/>
      <c r="G31" s="14"/>
      <c r="H31" s="10"/>
      <c r="I31" s="14">
        <f t="shared" si="0"/>
        <v>0</v>
      </c>
      <c r="J31" s="10"/>
      <c r="K31" s="10"/>
    </row>
    <row r="32" spans="1:11" ht="15.75" customHeight="1" thickBot="1" x14ac:dyDescent="0.35">
      <c r="A32" s="55"/>
      <c r="B32" s="10">
        <v>2</v>
      </c>
      <c r="C32" s="22"/>
      <c r="D32" s="30"/>
      <c r="E32" s="31"/>
      <c r="F32" s="14"/>
      <c r="G32" s="14"/>
      <c r="H32" s="10"/>
      <c r="I32" s="14">
        <f t="shared" si="0"/>
        <v>0</v>
      </c>
      <c r="J32" s="10"/>
      <c r="K32" s="10"/>
    </row>
    <row r="33" spans="1:11" ht="15.75" customHeight="1" thickBot="1" x14ac:dyDescent="0.35">
      <c r="A33" s="58"/>
      <c r="B33" s="10">
        <v>3</v>
      </c>
      <c r="C33" s="22"/>
      <c r="D33" s="30"/>
      <c r="E33" s="31"/>
      <c r="F33" s="14"/>
      <c r="G33" s="14"/>
      <c r="H33" s="10"/>
      <c r="I33" s="14">
        <f t="shared" si="0"/>
        <v>0</v>
      </c>
      <c r="J33" s="10"/>
      <c r="K33" s="10"/>
    </row>
    <row r="34" spans="1:11" ht="15.75" customHeight="1" thickBot="1" x14ac:dyDescent="0.35">
      <c r="A34" s="58"/>
      <c r="B34" s="10">
        <v>4</v>
      </c>
      <c r="C34" s="22"/>
      <c r="D34" s="30"/>
      <c r="E34" s="31"/>
      <c r="F34" s="14"/>
      <c r="G34" s="14"/>
      <c r="H34" s="10"/>
      <c r="I34" s="14">
        <f t="shared" si="0"/>
        <v>0</v>
      </c>
      <c r="J34" s="10"/>
      <c r="K34" s="10"/>
    </row>
    <row r="35" spans="1:11" ht="15.75" x14ac:dyDescent="0.3">
      <c r="A35" s="10"/>
      <c r="B35" s="10"/>
      <c r="C35" s="10"/>
      <c r="D35" s="34"/>
      <c r="E35" s="14"/>
      <c r="F35" s="14"/>
      <c r="G35" s="14"/>
      <c r="H35" s="15" t="s">
        <v>46</v>
      </c>
      <c r="I35" s="35">
        <f>SUM(I9:I34)</f>
        <v>0</v>
      </c>
      <c r="J35" s="10"/>
      <c r="K35" s="10"/>
    </row>
    <row r="36" spans="1:11" ht="15.75" x14ac:dyDescent="0.3">
      <c r="A36" s="10"/>
      <c r="B36" s="10"/>
      <c r="C36" s="10"/>
      <c r="D36" s="34"/>
      <c r="E36" s="14"/>
      <c r="F36" s="14"/>
      <c r="G36" s="14"/>
      <c r="H36" s="10"/>
      <c r="I36" s="14"/>
      <c r="J36" s="10"/>
      <c r="K36" s="10"/>
    </row>
    <row r="37" spans="1:11" ht="15.75" x14ac:dyDescent="0.3">
      <c r="A37" s="20" t="s">
        <v>1</v>
      </c>
      <c r="B37" s="10"/>
      <c r="C37" s="10"/>
      <c r="D37" s="14"/>
      <c r="E37" s="14"/>
      <c r="F37" s="14"/>
      <c r="G37" s="14"/>
      <c r="H37" s="10"/>
      <c r="I37" s="10"/>
      <c r="J37" s="10"/>
      <c r="K37" s="10"/>
    </row>
    <row r="38" spans="1:11" s="1" customFormat="1" ht="16.5" thickBot="1" x14ac:dyDescent="0.35">
      <c r="A38" s="36"/>
      <c r="B38" s="36"/>
      <c r="C38" s="36"/>
      <c r="D38" s="26" t="s">
        <v>49</v>
      </c>
      <c r="E38" s="37"/>
      <c r="F38" s="26" t="s">
        <v>50</v>
      </c>
      <c r="G38" s="26" t="s">
        <v>11</v>
      </c>
      <c r="H38" s="28" t="s">
        <v>12</v>
      </c>
      <c r="I38" s="28" t="s">
        <v>53</v>
      </c>
      <c r="J38" s="36"/>
      <c r="K38" s="36"/>
    </row>
    <row r="39" spans="1:11" ht="16.5" thickBot="1" x14ac:dyDescent="0.35">
      <c r="A39" s="55" t="s">
        <v>23</v>
      </c>
      <c r="B39" s="10">
        <v>1</v>
      </c>
      <c r="C39" s="10" t="s">
        <v>20</v>
      </c>
      <c r="D39" s="30"/>
      <c r="E39" s="14"/>
      <c r="F39" s="38">
        <f>D39/60</f>
        <v>0</v>
      </c>
      <c r="G39" s="31"/>
      <c r="H39" s="22"/>
      <c r="I39" s="39">
        <f t="shared" ref="I39:I46" si="1">(F39)*(G39)</f>
        <v>0</v>
      </c>
      <c r="J39" s="10"/>
      <c r="K39" s="10"/>
    </row>
    <row r="40" spans="1:11" ht="16.5" thickBot="1" x14ac:dyDescent="0.35">
      <c r="A40" s="55"/>
      <c r="B40" s="10">
        <v>2</v>
      </c>
      <c r="C40" s="10" t="s">
        <v>21</v>
      </c>
      <c r="D40" s="30"/>
      <c r="E40" s="14"/>
      <c r="F40" s="38">
        <f t="shared" ref="F40:F46" si="2">D40/60</f>
        <v>0</v>
      </c>
      <c r="G40" s="31"/>
      <c r="H40" s="22"/>
      <c r="I40" s="39">
        <f t="shared" si="1"/>
        <v>0</v>
      </c>
      <c r="J40" s="10"/>
      <c r="K40" s="10"/>
    </row>
    <row r="41" spans="1:11" ht="16.5" thickBot="1" x14ac:dyDescent="0.35">
      <c r="A41" s="10"/>
      <c r="B41" s="10">
        <v>3</v>
      </c>
      <c r="C41" s="10" t="s">
        <v>6</v>
      </c>
      <c r="D41" s="30"/>
      <c r="E41" s="14"/>
      <c r="F41" s="38">
        <f t="shared" si="2"/>
        <v>0</v>
      </c>
      <c r="G41" s="31"/>
      <c r="H41" s="22"/>
      <c r="I41" s="39">
        <f t="shared" si="1"/>
        <v>0</v>
      </c>
      <c r="J41" s="10"/>
      <c r="K41" s="10"/>
    </row>
    <row r="42" spans="1:11" ht="16.5" thickBot="1" x14ac:dyDescent="0.35">
      <c r="A42" s="10"/>
      <c r="B42" s="10">
        <v>4</v>
      </c>
      <c r="C42" s="10" t="s">
        <v>7</v>
      </c>
      <c r="D42" s="30"/>
      <c r="E42" s="14"/>
      <c r="F42" s="38">
        <f t="shared" si="2"/>
        <v>0</v>
      </c>
      <c r="G42" s="31"/>
      <c r="H42" s="22"/>
      <c r="I42" s="39">
        <f t="shared" si="1"/>
        <v>0</v>
      </c>
      <c r="J42" s="10"/>
      <c r="K42" s="10"/>
    </row>
    <row r="43" spans="1:11" ht="16.5" thickBot="1" x14ac:dyDescent="0.35">
      <c r="A43" s="10"/>
      <c r="B43" s="10">
        <v>5</v>
      </c>
      <c r="C43" s="10" t="s">
        <v>8</v>
      </c>
      <c r="D43" s="30"/>
      <c r="E43" s="14"/>
      <c r="F43" s="38">
        <f t="shared" si="2"/>
        <v>0</v>
      </c>
      <c r="G43" s="31"/>
      <c r="H43" s="22"/>
      <c r="I43" s="39">
        <f t="shared" si="1"/>
        <v>0</v>
      </c>
      <c r="J43" s="10"/>
      <c r="K43" s="10"/>
    </row>
    <row r="44" spans="1:11" ht="16.5" thickBot="1" x14ac:dyDescent="0.35">
      <c r="A44" s="10"/>
      <c r="B44" s="10">
        <v>6</v>
      </c>
      <c r="C44" s="10" t="s">
        <v>9</v>
      </c>
      <c r="D44" s="30"/>
      <c r="E44" s="14"/>
      <c r="F44" s="38">
        <f t="shared" si="2"/>
        <v>0</v>
      </c>
      <c r="G44" s="31"/>
      <c r="H44" s="22"/>
      <c r="I44" s="39">
        <f t="shared" si="1"/>
        <v>0</v>
      </c>
      <c r="J44" s="10"/>
      <c r="K44" s="10"/>
    </row>
    <row r="45" spans="1:11" ht="16.5" thickBot="1" x14ac:dyDescent="0.35">
      <c r="A45" s="10"/>
      <c r="B45" s="10">
        <v>8</v>
      </c>
      <c r="C45" s="10" t="s">
        <v>51</v>
      </c>
      <c r="D45" s="30"/>
      <c r="E45" s="14"/>
      <c r="F45" s="38">
        <f t="shared" si="2"/>
        <v>0</v>
      </c>
      <c r="G45" s="31"/>
      <c r="H45" s="22"/>
      <c r="I45" s="39">
        <f t="shared" si="1"/>
        <v>0</v>
      </c>
      <c r="J45" s="10"/>
      <c r="K45" s="10"/>
    </row>
    <row r="46" spans="1:11" ht="16.5" thickBot="1" x14ac:dyDescent="0.35">
      <c r="A46" s="10"/>
      <c r="B46" s="10">
        <v>9</v>
      </c>
      <c r="C46" s="10" t="s">
        <v>10</v>
      </c>
      <c r="D46" s="30"/>
      <c r="E46" s="14"/>
      <c r="F46" s="38">
        <f t="shared" si="2"/>
        <v>0</v>
      </c>
      <c r="G46" s="31"/>
      <c r="H46" s="22"/>
      <c r="I46" s="39">
        <f t="shared" si="1"/>
        <v>0</v>
      </c>
      <c r="J46" s="10"/>
      <c r="K46" s="10"/>
    </row>
    <row r="47" spans="1:11" ht="15.75" x14ac:dyDescent="0.3">
      <c r="A47" s="10"/>
      <c r="B47" s="10"/>
      <c r="C47" s="10"/>
      <c r="D47" s="14"/>
      <c r="E47" s="14"/>
      <c r="F47" s="14"/>
      <c r="G47" s="14"/>
      <c r="H47" s="40" t="s">
        <v>18</v>
      </c>
      <c r="I47" s="41">
        <f>SUM(I39:I46)</f>
        <v>0</v>
      </c>
      <c r="J47" s="10"/>
      <c r="K47" s="10"/>
    </row>
    <row r="48" spans="1:11" ht="15.75" x14ac:dyDescent="0.3">
      <c r="A48" s="10"/>
      <c r="B48" s="10"/>
      <c r="C48" s="10"/>
      <c r="D48" s="14"/>
      <c r="E48" s="14"/>
      <c r="F48" s="14"/>
      <c r="G48" s="14"/>
      <c r="H48" s="40" t="s">
        <v>15</v>
      </c>
      <c r="I48" s="41">
        <f>(I47)*Administrative!F4</f>
        <v>0</v>
      </c>
      <c r="J48" s="10"/>
      <c r="K48" s="10"/>
    </row>
    <row r="49" spans="1:11" ht="15.75" x14ac:dyDescent="0.3">
      <c r="A49" s="10"/>
      <c r="B49" s="10"/>
      <c r="C49" s="10"/>
      <c r="D49" s="14"/>
      <c r="E49" s="14"/>
      <c r="F49" s="14"/>
      <c r="G49" s="14"/>
      <c r="H49" s="40" t="s">
        <v>16</v>
      </c>
      <c r="I49" s="41">
        <f>(I47)*Administrative!F5</f>
        <v>0</v>
      </c>
      <c r="J49" s="10"/>
      <c r="K49" s="10"/>
    </row>
    <row r="50" spans="1:11" ht="15.75" x14ac:dyDescent="0.3">
      <c r="A50" s="10"/>
      <c r="B50" s="10"/>
      <c r="C50" s="10"/>
      <c r="D50" s="14"/>
      <c r="E50" s="14"/>
      <c r="F50" s="14"/>
      <c r="G50" s="14"/>
      <c r="H50" s="40" t="s">
        <v>84</v>
      </c>
      <c r="I50" s="41">
        <f>SUM(I47:I49)</f>
        <v>0</v>
      </c>
      <c r="J50" s="10"/>
      <c r="K50" s="10"/>
    </row>
    <row r="51" spans="1:11" ht="15.75" x14ac:dyDescent="0.3">
      <c r="A51" s="10"/>
      <c r="B51" s="10"/>
      <c r="C51" s="10"/>
      <c r="D51" s="14"/>
      <c r="E51" s="14"/>
      <c r="F51" s="14"/>
      <c r="G51" s="14"/>
      <c r="H51" s="10"/>
      <c r="I51" s="10"/>
      <c r="J51" s="10"/>
      <c r="K51" s="10"/>
    </row>
    <row r="52" spans="1:11" ht="15.75" x14ac:dyDescent="0.3">
      <c r="A52" s="20" t="s">
        <v>36</v>
      </c>
      <c r="B52" s="10"/>
      <c r="C52" s="10"/>
      <c r="D52" s="14"/>
      <c r="E52" s="14"/>
      <c r="F52" s="14"/>
      <c r="G52" s="25"/>
      <c r="H52" s="40" t="s">
        <v>43</v>
      </c>
      <c r="I52" s="35" t="e">
        <f>'Virology Overhead'!D29/I5</f>
        <v>#REF!</v>
      </c>
      <c r="J52" s="10"/>
      <c r="K52" s="10"/>
    </row>
    <row r="53" spans="1:11" ht="15.75" x14ac:dyDescent="0.3">
      <c r="A53" s="59" t="s">
        <v>31</v>
      </c>
      <c r="B53" s="59"/>
      <c r="C53" s="59"/>
      <c r="D53" s="14"/>
      <c r="E53" s="14"/>
      <c r="F53" s="14"/>
      <c r="G53" s="42"/>
      <c r="H53" s="40" t="s">
        <v>19</v>
      </c>
      <c r="I53" s="35">
        <f>'Lab Overhead'!D29/Administrative!F7</f>
        <v>6.8948064922574535</v>
      </c>
      <c r="J53" s="10"/>
      <c r="K53" s="10"/>
    </row>
    <row r="54" spans="1:11" ht="15.75" x14ac:dyDescent="0.3">
      <c r="A54" s="10"/>
      <c r="B54" s="10"/>
      <c r="C54" s="10"/>
      <c r="D54" s="14"/>
      <c r="E54" s="14"/>
      <c r="F54" s="14"/>
      <c r="G54" s="14"/>
      <c r="H54" s="10"/>
      <c r="I54" s="10"/>
      <c r="J54" s="10"/>
      <c r="K54" s="10"/>
    </row>
    <row r="55" spans="1:11" ht="15.75" x14ac:dyDescent="0.3">
      <c r="A55" s="43"/>
      <c r="B55" s="43"/>
      <c r="C55" s="43"/>
      <c r="D55" s="44"/>
      <c r="E55" s="44"/>
      <c r="F55" s="44"/>
      <c r="G55" s="44"/>
      <c r="H55" s="43"/>
      <c r="I55" s="43"/>
      <c r="J55" s="10"/>
      <c r="K55" s="10"/>
    </row>
    <row r="56" spans="1:11" ht="15.75" x14ac:dyDescent="0.3">
      <c r="A56" s="10"/>
      <c r="B56" s="10"/>
      <c r="C56" s="10"/>
      <c r="D56" s="14"/>
      <c r="E56" s="14"/>
      <c r="F56" s="14"/>
      <c r="G56" s="14"/>
      <c r="H56" s="10"/>
      <c r="I56" s="10"/>
      <c r="J56" s="10"/>
      <c r="K56" s="10"/>
    </row>
    <row r="57" spans="1:11" ht="16.5" thickBot="1" x14ac:dyDescent="0.35">
      <c r="A57" s="20" t="s">
        <v>79</v>
      </c>
      <c r="B57" s="10"/>
      <c r="C57" s="10"/>
      <c r="D57" s="14"/>
      <c r="E57" s="14"/>
      <c r="F57" s="14"/>
      <c r="G57" s="14"/>
      <c r="H57" s="15"/>
      <c r="I57" s="23"/>
      <c r="J57" s="10"/>
      <c r="K57" s="10"/>
    </row>
    <row r="58" spans="1:11" ht="16.5" thickBot="1" x14ac:dyDescent="0.35">
      <c r="A58" s="20"/>
      <c r="B58" s="10"/>
      <c r="C58" s="10"/>
      <c r="D58" s="14"/>
      <c r="E58" s="14"/>
      <c r="F58" s="14"/>
      <c r="G58" s="14"/>
      <c r="H58" s="15" t="s">
        <v>74</v>
      </c>
      <c r="I58" s="45"/>
      <c r="J58" s="10"/>
      <c r="K58" s="10"/>
    </row>
    <row r="59" spans="1:11" ht="15.75" x14ac:dyDescent="0.3">
      <c r="A59" s="20"/>
      <c r="B59" s="10"/>
      <c r="C59" s="10"/>
      <c r="D59" s="14"/>
      <c r="E59" s="14"/>
      <c r="F59" s="14"/>
      <c r="G59" s="14"/>
      <c r="H59" s="15"/>
      <c r="I59" s="23"/>
      <c r="J59" s="10"/>
      <c r="K59" s="10"/>
    </row>
    <row r="60" spans="1:11" ht="15.75" x14ac:dyDescent="0.3">
      <c r="A60" s="20"/>
      <c r="B60" s="10"/>
      <c r="C60" s="10"/>
      <c r="D60" s="46" t="s">
        <v>77</v>
      </c>
      <c r="E60" s="47" t="s">
        <v>78</v>
      </c>
      <c r="F60" s="14"/>
      <c r="G60" s="14"/>
      <c r="H60" s="15"/>
      <c r="I60" s="23"/>
      <c r="J60" s="10"/>
      <c r="K60" s="10"/>
    </row>
    <row r="61" spans="1:11" ht="15" customHeight="1" x14ac:dyDescent="0.3">
      <c r="A61" s="10"/>
      <c r="B61" s="10"/>
      <c r="C61" s="10"/>
      <c r="D61" s="46"/>
      <c r="E61" s="47"/>
      <c r="F61" s="14"/>
      <c r="G61" s="14"/>
      <c r="H61" s="10"/>
      <c r="I61" s="23"/>
      <c r="J61" s="10"/>
      <c r="K61" s="10"/>
    </row>
    <row r="62" spans="1:11" ht="16.5" thickBot="1" x14ac:dyDescent="0.35">
      <c r="A62" s="10"/>
      <c r="B62" s="15" t="s">
        <v>22</v>
      </c>
      <c r="C62" s="25"/>
      <c r="D62" s="48"/>
      <c r="E62" s="47"/>
      <c r="F62" s="14"/>
      <c r="G62" s="10"/>
      <c r="H62" s="10"/>
      <c r="I62" s="10"/>
      <c r="J62" s="10"/>
      <c r="K62" s="10"/>
    </row>
    <row r="63" spans="1:11" ht="16.5" thickBot="1" x14ac:dyDescent="0.35">
      <c r="A63" s="55" t="s">
        <v>23</v>
      </c>
      <c r="B63" s="10">
        <v>1</v>
      </c>
      <c r="C63" s="22"/>
      <c r="D63" s="30"/>
      <c r="E63" s="30" t="e">
        <f>D63/$I$58</f>
        <v>#DIV/0!</v>
      </c>
      <c r="F63" s="14"/>
      <c r="G63" s="10"/>
      <c r="H63" s="10"/>
      <c r="I63" s="10"/>
      <c r="J63" s="10"/>
      <c r="K63" s="10"/>
    </row>
    <row r="64" spans="1:11" ht="16.5" thickBot="1" x14ac:dyDescent="0.35">
      <c r="A64" s="33"/>
      <c r="B64" s="10">
        <v>2</v>
      </c>
      <c r="C64" s="22"/>
      <c r="D64" s="30"/>
      <c r="E64" s="30" t="e">
        <f t="shared" ref="E64:E80" si="3">D64/$I$58</f>
        <v>#DIV/0!</v>
      </c>
      <c r="F64" s="14"/>
      <c r="G64" s="10"/>
      <c r="H64" s="10"/>
      <c r="I64" s="10"/>
      <c r="J64" s="10"/>
      <c r="K64" s="10"/>
    </row>
    <row r="65" spans="1:11" ht="16.5" thickBot="1" x14ac:dyDescent="0.35">
      <c r="A65" s="10"/>
      <c r="B65" s="10">
        <v>3</v>
      </c>
      <c r="C65" s="22"/>
      <c r="D65" s="30"/>
      <c r="E65" s="30" t="e">
        <f t="shared" si="3"/>
        <v>#DIV/0!</v>
      </c>
      <c r="F65" s="14"/>
      <c r="G65" s="10"/>
      <c r="H65" s="10"/>
      <c r="I65" s="10"/>
      <c r="J65" s="10"/>
      <c r="K65" s="10"/>
    </row>
    <row r="66" spans="1:11" ht="16.5" thickBot="1" x14ac:dyDescent="0.35">
      <c r="A66" s="10"/>
      <c r="B66" s="10">
        <v>4</v>
      </c>
      <c r="C66" s="22"/>
      <c r="D66" s="30"/>
      <c r="E66" s="30" t="e">
        <f t="shared" si="3"/>
        <v>#DIV/0!</v>
      </c>
      <c r="F66" s="14"/>
      <c r="G66" s="10"/>
      <c r="H66" s="10"/>
      <c r="I66" s="10"/>
      <c r="J66" s="10"/>
      <c r="K66" s="10"/>
    </row>
    <row r="67" spans="1:11" ht="16.5" thickBot="1" x14ac:dyDescent="0.35">
      <c r="A67" s="10"/>
      <c r="B67" s="10">
        <v>5</v>
      </c>
      <c r="C67" s="22"/>
      <c r="D67" s="30"/>
      <c r="E67" s="30" t="e">
        <f t="shared" si="3"/>
        <v>#DIV/0!</v>
      </c>
      <c r="F67" s="14"/>
      <c r="G67" s="10"/>
      <c r="H67" s="10"/>
      <c r="I67" s="10"/>
      <c r="J67" s="10"/>
      <c r="K67" s="10"/>
    </row>
    <row r="68" spans="1:11" ht="16.5" thickBot="1" x14ac:dyDescent="0.35">
      <c r="A68" s="10"/>
      <c r="B68" s="10">
        <v>6</v>
      </c>
      <c r="C68" s="22"/>
      <c r="D68" s="30"/>
      <c r="E68" s="30" t="e">
        <f t="shared" si="3"/>
        <v>#DIV/0!</v>
      </c>
      <c r="F68" s="14"/>
      <c r="G68" s="10"/>
      <c r="H68" s="10"/>
      <c r="I68" s="10"/>
      <c r="J68" s="10"/>
      <c r="K68" s="10"/>
    </row>
    <row r="69" spans="1:11" ht="16.5" thickBot="1" x14ac:dyDescent="0.35">
      <c r="A69" s="10"/>
      <c r="B69" s="10">
        <v>7</v>
      </c>
      <c r="C69" s="22"/>
      <c r="D69" s="30"/>
      <c r="E69" s="30" t="e">
        <f t="shared" si="3"/>
        <v>#DIV/0!</v>
      </c>
      <c r="F69" s="14"/>
      <c r="G69" s="10"/>
      <c r="H69" s="10"/>
      <c r="I69" s="10"/>
      <c r="J69" s="10"/>
      <c r="K69" s="10"/>
    </row>
    <row r="70" spans="1:11" ht="16.5" thickBot="1" x14ac:dyDescent="0.35">
      <c r="A70" s="10"/>
      <c r="B70" s="10">
        <v>8</v>
      </c>
      <c r="C70" s="22"/>
      <c r="D70" s="30"/>
      <c r="E70" s="30" t="e">
        <f t="shared" si="3"/>
        <v>#DIV/0!</v>
      </c>
      <c r="F70" s="14"/>
      <c r="G70" s="10"/>
      <c r="H70" s="10"/>
      <c r="I70" s="10"/>
      <c r="J70" s="10"/>
      <c r="K70" s="10"/>
    </row>
    <row r="71" spans="1:11" ht="16.5" thickBot="1" x14ac:dyDescent="0.35">
      <c r="A71" s="10"/>
      <c r="B71" s="10">
        <v>9</v>
      </c>
      <c r="C71" s="22"/>
      <c r="D71" s="30"/>
      <c r="E71" s="30" t="e">
        <f t="shared" si="3"/>
        <v>#DIV/0!</v>
      </c>
      <c r="F71" s="14"/>
      <c r="G71" s="10"/>
      <c r="H71" s="10"/>
      <c r="I71" s="10"/>
      <c r="J71" s="10"/>
      <c r="K71" s="10"/>
    </row>
    <row r="72" spans="1:11" ht="16.5" thickBot="1" x14ac:dyDescent="0.35">
      <c r="A72" s="10"/>
      <c r="B72" s="10">
        <v>10</v>
      </c>
      <c r="C72" s="22"/>
      <c r="D72" s="30"/>
      <c r="E72" s="30" t="e">
        <f t="shared" si="3"/>
        <v>#DIV/0!</v>
      </c>
      <c r="F72" s="14"/>
      <c r="G72" s="10"/>
      <c r="H72" s="10"/>
      <c r="I72" s="10"/>
      <c r="J72" s="10"/>
      <c r="K72" s="10"/>
    </row>
    <row r="73" spans="1:11" ht="16.5" thickBot="1" x14ac:dyDescent="0.35">
      <c r="A73" s="10"/>
      <c r="B73" s="10">
        <v>11</v>
      </c>
      <c r="C73" s="22"/>
      <c r="D73" s="30"/>
      <c r="E73" s="30" t="e">
        <f t="shared" si="3"/>
        <v>#DIV/0!</v>
      </c>
      <c r="F73" s="14"/>
      <c r="G73" s="10"/>
      <c r="H73" s="10"/>
      <c r="I73" s="10"/>
      <c r="J73" s="10"/>
      <c r="K73" s="10"/>
    </row>
    <row r="74" spans="1:11" ht="16.5" thickBot="1" x14ac:dyDescent="0.35">
      <c r="A74" s="10"/>
      <c r="B74" s="10">
        <v>12</v>
      </c>
      <c r="C74" s="22"/>
      <c r="D74" s="30"/>
      <c r="E74" s="30" t="e">
        <f t="shared" si="3"/>
        <v>#DIV/0!</v>
      </c>
      <c r="F74" s="14"/>
      <c r="G74" s="10"/>
      <c r="H74" s="10"/>
      <c r="I74" s="10"/>
      <c r="J74" s="10"/>
      <c r="K74" s="10"/>
    </row>
    <row r="75" spans="1:11" ht="16.5" thickBot="1" x14ac:dyDescent="0.35">
      <c r="A75" s="10"/>
      <c r="B75" s="10">
        <v>13</v>
      </c>
      <c r="C75" s="22"/>
      <c r="D75" s="30"/>
      <c r="E75" s="30" t="e">
        <f>D75/$I$58</f>
        <v>#DIV/0!</v>
      </c>
      <c r="F75" s="14"/>
      <c r="G75" s="10"/>
      <c r="H75" s="10"/>
      <c r="I75" s="10"/>
      <c r="J75" s="10"/>
      <c r="K75" s="10"/>
    </row>
    <row r="76" spans="1:11" ht="16.5" thickBot="1" x14ac:dyDescent="0.35">
      <c r="A76" s="10"/>
      <c r="B76" s="10">
        <v>14</v>
      </c>
      <c r="C76" s="22"/>
      <c r="D76" s="30"/>
      <c r="E76" s="30" t="e">
        <f t="shared" si="3"/>
        <v>#DIV/0!</v>
      </c>
      <c r="F76" s="14"/>
      <c r="G76" s="10"/>
      <c r="H76" s="10"/>
      <c r="I76" s="10"/>
      <c r="J76" s="10"/>
      <c r="K76" s="10"/>
    </row>
    <row r="77" spans="1:11" ht="16.5" thickBot="1" x14ac:dyDescent="0.35">
      <c r="A77" s="10"/>
      <c r="B77" s="10">
        <v>15</v>
      </c>
      <c r="C77" s="22"/>
      <c r="D77" s="30"/>
      <c r="E77" s="30" t="e">
        <f t="shared" si="3"/>
        <v>#DIV/0!</v>
      </c>
      <c r="F77" s="14"/>
      <c r="G77" s="10"/>
      <c r="H77" s="10"/>
      <c r="I77" s="10"/>
      <c r="J77" s="10"/>
      <c r="K77" s="10"/>
    </row>
    <row r="78" spans="1:11" ht="16.5" thickBot="1" x14ac:dyDescent="0.35">
      <c r="A78" s="10"/>
      <c r="B78" s="10">
        <v>16</v>
      </c>
      <c r="C78" s="22"/>
      <c r="D78" s="30"/>
      <c r="E78" s="30" t="e">
        <f t="shared" si="3"/>
        <v>#DIV/0!</v>
      </c>
      <c r="F78" s="14"/>
      <c r="G78" s="10"/>
      <c r="H78" s="10"/>
      <c r="I78" s="10"/>
      <c r="J78" s="10"/>
      <c r="K78" s="10"/>
    </row>
    <row r="79" spans="1:11" ht="16.5" thickBot="1" x14ac:dyDescent="0.35">
      <c r="A79" s="10"/>
      <c r="B79" s="10">
        <v>17</v>
      </c>
      <c r="C79" s="22"/>
      <c r="D79" s="30"/>
      <c r="E79" s="30" t="e">
        <f t="shared" si="3"/>
        <v>#DIV/0!</v>
      </c>
      <c r="F79" s="14"/>
      <c r="G79" s="10"/>
      <c r="H79" s="10"/>
      <c r="I79" s="10"/>
      <c r="J79" s="10"/>
      <c r="K79" s="10"/>
    </row>
    <row r="80" spans="1:11" ht="16.5" thickBot="1" x14ac:dyDescent="0.35">
      <c r="A80" s="10"/>
      <c r="B80" s="10">
        <v>18</v>
      </c>
      <c r="C80" s="22"/>
      <c r="D80" s="30"/>
      <c r="E80" s="30" t="e">
        <f t="shared" si="3"/>
        <v>#DIV/0!</v>
      </c>
      <c r="F80" s="14"/>
      <c r="G80" s="10"/>
      <c r="H80" s="10"/>
      <c r="I80" s="10"/>
      <c r="J80" s="10"/>
      <c r="K80" s="10"/>
    </row>
    <row r="81" spans="1:11" ht="16.5" thickBot="1" x14ac:dyDescent="0.35">
      <c r="A81" s="10"/>
      <c r="B81" s="20" t="s">
        <v>35</v>
      </c>
      <c r="C81" s="10"/>
      <c r="D81" s="14"/>
      <c r="E81" s="14"/>
      <c r="F81" s="14"/>
      <c r="G81" s="10"/>
      <c r="H81" s="10"/>
      <c r="I81" s="10"/>
      <c r="J81" s="10"/>
      <c r="K81" s="10"/>
    </row>
    <row r="82" spans="1:11" ht="16.5" thickBot="1" x14ac:dyDescent="0.35">
      <c r="A82" s="55" t="s">
        <v>23</v>
      </c>
      <c r="B82" s="10">
        <v>1</v>
      </c>
      <c r="C82" s="22"/>
      <c r="D82" s="30"/>
      <c r="E82" s="30" t="e">
        <f>D82/$I$58</f>
        <v>#DIV/0!</v>
      </c>
      <c r="F82" s="14"/>
      <c r="G82" s="10"/>
      <c r="H82" s="10"/>
      <c r="I82" s="10"/>
      <c r="J82" s="10"/>
      <c r="K82" s="10"/>
    </row>
    <row r="83" spans="1:11" ht="16.5" thickBot="1" x14ac:dyDescent="0.35">
      <c r="A83" s="33"/>
      <c r="B83" s="10">
        <v>2</v>
      </c>
      <c r="C83" s="22"/>
      <c r="D83" s="30"/>
      <c r="E83" s="30" t="e">
        <f>D83/$I$58</f>
        <v>#DIV/0!</v>
      </c>
      <c r="F83" s="14"/>
      <c r="G83" s="10"/>
      <c r="H83" s="10"/>
      <c r="I83" s="10"/>
      <c r="J83" s="10"/>
      <c r="K83" s="10"/>
    </row>
    <row r="84" spans="1:11" ht="16.5" thickBot="1" x14ac:dyDescent="0.35">
      <c r="A84" s="10"/>
      <c r="B84" s="20" t="s">
        <v>5</v>
      </c>
      <c r="C84" s="10"/>
      <c r="D84" s="14"/>
      <c r="E84" s="14"/>
      <c r="F84" s="14"/>
      <c r="G84" s="10"/>
      <c r="H84" s="10"/>
      <c r="I84" s="10"/>
      <c r="J84" s="10"/>
      <c r="K84" s="10"/>
    </row>
    <row r="85" spans="1:11" ht="16.5" thickBot="1" x14ac:dyDescent="0.35">
      <c r="A85" s="55" t="s">
        <v>23</v>
      </c>
      <c r="B85" s="10">
        <v>1</v>
      </c>
      <c r="C85" s="22"/>
      <c r="D85" s="30"/>
      <c r="E85" s="30" t="e">
        <f>D85/$I$58</f>
        <v>#DIV/0!</v>
      </c>
      <c r="F85" s="14"/>
      <c r="G85" s="10"/>
      <c r="H85" s="10"/>
      <c r="I85" s="10"/>
      <c r="J85" s="10"/>
      <c r="K85" s="10"/>
    </row>
    <row r="86" spans="1:11" ht="16.5" thickBot="1" x14ac:dyDescent="0.35">
      <c r="A86" s="55"/>
      <c r="B86" s="10">
        <v>2</v>
      </c>
      <c r="C86" s="22"/>
      <c r="D86" s="30"/>
      <c r="E86" s="30" t="e">
        <f t="shared" ref="E86:E88" si="4">D86/$I$58</f>
        <v>#DIV/0!</v>
      </c>
      <c r="F86" s="14"/>
      <c r="G86" s="10"/>
      <c r="H86" s="10"/>
      <c r="I86" s="10"/>
      <c r="J86" s="10"/>
      <c r="K86" s="10"/>
    </row>
    <row r="87" spans="1:11" ht="16.5" thickBot="1" x14ac:dyDescent="0.35">
      <c r="A87" s="58"/>
      <c r="B87" s="10">
        <v>3</v>
      </c>
      <c r="C87" s="22"/>
      <c r="D87" s="30"/>
      <c r="E87" s="30" t="e">
        <f t="shared" si="4"/>
        <v>#DIV/0!</v>
      </c>
      <c r="F87" s="14"/>
      <c r="G87" s="10"/>
      <c r="H87" s="10"/>
      <c r="I87" s="10"/>
      <c r="J87" s="10"/>
      <c r="K87" s="10"/>
    </row>
    <row r="88" spans="1:11" ht="16.5" thickBot="1" x14ac:dyDescent="0.35">
      <c r="A88" s="58"/>
      <c r="B88" s="10">
        <v>4</v>
      </c>
      <c r="C88" s="22"/>
      <c r="D88" s="30"/>
      <c r="E88" s="30" t="e">
        <f t="shared" si="4"/>
        <v>#DIV/0!</v>
      </c>
      <c r="F88" s="14"/>
      <c r="G88" s="10"/>
      <c r="H88" s="10"/>
      <c r="I88" s="10"/>
      <c r="J88" s="10"/>
      <c r="K88" s="10"/>
    </row>
    <row r="89" spans="1:11" ht="15.75" x14ac:dyDescent="0.3">
      <c r="A89" s="10"/>
      <c r="B89" s="10"/>
      <c r="C89" s="10"/>
      <c r="D89" s="34"/>
      <c r="E89" s="14"/>
      <c r="F89" s="14"/>
      <c r="G89" s="14"/>
      <c r="H89" s="15"/>
      <c r="I89" s="34"/>
      <c r="J89" s="10"/>
      <c r="K89" s="10"/>
    </row>
    <row r="90" spans="1:11" ht="15.75" x14ac:dyDescent="0.3">
      <c r="A90" s="10"/>
      <c r="B90" s="10"/>
      <c r="C90" s="10"/>
      <c r="D90" s="34"/>
      <c r="E90" s="14"/>
      <c r="F90" s="14"/>
      <c r="G90" s="14"/>
      <c r="H90" s="10"/>
      <c r="I90" s="14"/>
      <c r="J90" s="10"/>
      <c r="K90" s="10"/>
    </row>
    <row r="91" spans="1:11" ht="15.75" x14ac:dyDescent="0.3">
      <c r="A91" s="20" t="s">
        <v>1</v>
      </c>
      <c r="B91" s="10"/>
      <c r="C91" s="10"/>
      <c r="D91" s="14"/>
      <c r="E91" s="14"/>
      <c r="F91" s="14"/>
      <c r="G91" s="14"/>
      <c r="H91" s="10"/>
      <c r="I91" s="10"/>
      <c r="J91" s="10"/>
      <c r="K91" s="10"/>
    </row>
    <row r="92" spans="1:11" ht="16.5" thickBot="1" x14ac:dyDescent="0.35">
      <c r="A92" s="36"/>
      <c r="B92" s="36"/>
      <c r="C92" s="36"/>
      <c r="D92" s="26" t="s">
        <v>75</v>
      </c>
      <c r="E92" s="49"/>
      <c r="F92" s="50" t="s">
        <v>76</v>
      </c>
      <c r="G92" s="51"/>
      <c r="H92" s="52"/>
      <c r="I92" s="52"/>
      <c r="J92" s="10"/>
      <c r="K92" s="10"/>
    </row>
    <row r="93" spans="1:11" ht="16.5" thickBot="1" x14ac:dyDescent="0.35">
      <c r="A93" s="55" t="s">
        <v>23</v>
      </c>
      <c r="B93" s="10">
        <v>1</v>
      </c>
      <c r="C93" s="10" t="s">
        <v>20</v>
      </c>
      <c r="D93" s="30"/>
      <c r="E93" s="14"/>
      <c r="F93" s="45" t="e">
        <f>D93/$I$58</f>
        <v>#DIV/0!</v>
      </c>
      <c r="G93" s="53"/>
      <c r="H93" s="23"/>
      <c r="I93" s="54"/>
      <c r="J93" s="10"/>
      <c r="K93" s="10"/>
    </row>
    <row r="94" spans="1:11" ht="16.5" thickBot="1" x14ac:dyDescent="0.35">
      <c r="A94" s="55"/>
      <c r="B94" s="10">
        <v>2</v>
      </c>
      <c r="C94" s="10" t="s">
        <v>21</v>
      </c>
      <c r="D94" s="30"/>
      <c r="E94" s="14"/>
      <c r="F94" s="45" t="e">
        <f>D94/$I$58</f>
        <v>#DIV/0!</v>
      </c>
      <c r="G94" s="53"/>
      <c r="H94" s="23"/>
      <c r="I94" s="54"/>
      <c r="J94" s="10"/>
      <c r="K94" s="10"/>
    </row>
    <row r="95" spans="1:11" ht="16.5" thickBot="1" x14ac:dyDescent="0.35">
      <c r="A95" s="10"/>
      <c r="B95" s="10">
        <v>3</v>
      </c>
      <c r="C95" s="10" t="s">
        <v>6</v>
      </c>
      <c r="D95" s="30"/>
      <c r="E95" s="14"/>
      <c r="F95" s="45" t="e">
        <f t="shared" ref="F95:F100" si="5">D95/$I$58</f>
        <v>#DIV/0!</v>
      </c>
      <c r="G95" s="53"/>
      <c r="H95" s="23"/>
      <c r="I95" s="54"/>
      <c r="J95" s="10"/>
      <c r="K95" s="10"/>
    </row>
    <row r="96" spans="1:11" ht="16.5" thickBot="1" x14ac:dyDescent="0.35">
      <c r="A96" s="10"/>
      <c r="B96" s="10">
        <v>4</v>
      </c>
      <c r="C96" s="10" t="s">
        <v>7</v>
      </c>
      <c r="D96" s="30"/>
      <c r="E96" s="14"/>
      <c r="F96" s="45" t="e">
        <f t="shared" si="5"/>
        <v>#DIV/0!</v>
      </c>
      <c r="G96" s="53"/>
      <c r="H96" s="23"/>
      <c r="I96" s="54"/>
      <c r="J96" s="10"/>
      <c r="K96" s="10"/>
    </row>
    <row r="97" spans="1:11" ht="16.5" thickBot="1" x14ac:dyDescent="0.35">
      <c r="A97" s="10"/>
      <c r="B97" s="10">
        <v>5</v>
      </c>
      <c r="C97" s="10" t="s">
        <v>8</v>
      </c>
      <c r="D97" s="30"/>
      <c r="E97" s="14"/>
      <c r="F97" s="45" t="e">
        <f t="shared" si="5"/>
        <v>#DIV/0!</v>
      </c>
      <c r="G97" s="53"/>
      <c r="H97" s="23"/>
      <c r="I97" s="54"/>
      <c r="J97" s="10"/>
      <c r="K97" s="10"/>
    </row>
    <row r="98" spans="1:11" ht="16.5" thickBot="1" x14ac:dyDescent="0.35">
      <c r="A98" s="10"/>
      <c r="B98" s="10">
        <v>6</v>
      </c>
      <c r="C98" s="10" t="s">
        <v>9</v>
      </c>
      <c r="D98" s="30"/>
      <c r="E98" s="14"/>
      <c r="F98" s="45" t="e">
        <f t="shared" si="5"/>
        <v>#DIV/0!</v>
      </c>
      <c r="G98" s="53"/>
      <c r="H98" s="23"/>
      <c r="I98" s="54"/>
      <c r="J98" s="10"/>
      <c r="K98" s="10"/>
    </row>
    <row r="99" spans="1:11" ht="16.5" thickBot="1" x14ac:dyDescent="0.35">
      <c r="A99" s="10"/>
      <c r="B99" s="10">
        <v>8</v>
      </c>
      <c r="C99" s="10" t="s">
        <v>51</v>
      </c>
      <c r="D99" s="30"/>
      <c r="E99" s="14"/>
      <c r="F99" s="45" t="e">
        <f t="shared" si="5"/>
        <v>#DIV/0!</v>
      </c>
      <c r="G99" s="53"/>
      <c r="H99" s="23"/>
      <c r="I99" s="54"/>
      <c r="J99" s="10"/>
      <c r="K99" s="10"/>
    </row>
    <row r="100" spans="1:11" ht="16.5" thickBot="1" x14ac:dyDescent="0.35">
      <c r="A100" s="10"/>
      <c r="B100" s="10">
        <v>9</v>
      </c>
      <c r="C100" s="10" t="s">
        <v>10</v>
      </c>
      <c r="D100" s="30"/>
      <c r="E100" s="14"/>
      <c r="F100" s="45" t="e">
        <f t="shared" si="5"/>
        <v>#DIV/0!</v>
      </c>
      <c r="G100" s="53"/>
      <c r="H100" s="23"/>
      <c r="I100" s="54"/>
      <c r="J100" s="10"/>
      <c r="K100" s="10"/>
    </row>
  </sheetData>
  <mergeCells count="14">
    <mergeCell ref="A63:A64"/>
    <mergeCell ref="A82:A83"/>
    <mergeCell ref="A85:A86"/>
    <mergeCell ref="A93:A94"/>
    <mergeCell ref="A53:C53"/>
    <mergeCell ref="A39:A40"/>
    <mergeCell ref="D60:D62"/>
    <mergeCell ref="E60:E62"/>
    <mergeCell ref="I4:K4"/>
    <mergeCell ref="E4:F4"/>
    <mergeCell ref="A28:A29"/>
    <mergeCell ref="A9:A10"/>
    <mergeCell ref="A31:A32"/>
    <mergeCell ref="B8:C8"/>
  </mergeCells>
  <dataValidations count="9">
    <dataValidation allowBlank="1" showInputMessage="1" showErrorMessage="1" prompt="List any consumables used during testing. If collection devices are sent to the customers, charge the cost of the collection device in here as well, do not bill for those items up front." sqref="A9:A10"/>
    <dataValidation allowBlank="1" showInputMessage="1" showErrorMessage="1" prompt="Any maintenance, QC, calibrations, etc.... that can be tied to a single test should be included here.  If it is too complex to calculate, it can be attached to Unit Overhead." sqref="A28:A29"/>
    <dataValidation allowBlank="1" showInputMessage="1" showErrorMessage="1" prompt="Break this down by test.  If it is run in batches, figure out how long a batch takes and divide it by the number of samples in the batch." sqref="A39:A40"/>
    <dataValidation allowBlank="1" showInputMessage="1" showErrorMessage="1" prompt="How many of this specific test are performed each year?" sqref="I6 I59:I60 I57"/>
    <dataValidation allowBlank="1" showInputMessage="1" showErrorMessage="1" prompt="How many total tests are performed within the unit? For example, Virology performs a total of 60,000 tests within their department, so that is the unit test volume." sqref="I5"/>
    <dataValidation allowBlank="1" showInputMessage="1" showErrorMessage="1" prompt="This is to calculate the costs per test if you run in batches. Enter the values into the &quot;Min./Batch&quot; and the &quot;average batch size&quot; and the values it gives under &quot;Min/Sample/Test&quot; can then be entered in the top template." sqref="A93:A94"/>
    <dataValidation allowBlank="1" showInputMessage="1" showErrorMessage="1" prompt="List any consumables used during batch testing in the &quot;# or % Used per Batch&quot; and enter the &quot;average batch size&quot; and the table will give you the &quot;# or % Used per Sample per Test&quot;.  This value can be entered in the table above." sqref="A63:A64"/>
    <dataValidation allowBlank="1" showInputMessage="1" showErrorMessage="1" prompt="Any maintenance, QC, calibrations, etc.... that can be tied to a single test should be included here.  If it is too complex to calculate, it can be attached to Unit Overhead.  Take the batch output value and enter it in the top table." sqref="A82:A83"/>
    <dataValidation allowBlank="1" showInputMessage="1" showErrorMessage="1" prompt="List anything else used during batch testing in the &quot;# or % Used per Batch&quot; and enter the &quot;average batch size&quot; and the table will give you the &quot;# or % Used per Sample per Test&quot;.  This value can be entered in the table above to calculate test cost." sqref="A85:A86"/>
  </dataValidations>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J12" sqref="J12"/>
    </sheetView>
  </sheetViews>
  <sheetFormatPr defaultRowHeight="15" x14ac:dyDescent="0.25"/>
  <cols>
    <col min="1" max="1" width="3.85546875" customWidth="1"/>
    <col min="2" max="2" width="3.5703125" customWidth="1"/>
    <col min="3" max="3" width="51.85546875" customWidth="1"/>
    <col min="4" max="4" width="15.28515625" bestFit="1" customWidth="1"/>
    <col min="5" max="5" width="2.42578125" customWidth="1"/>
    <col min="6" max="6" width="1.7109375" customWidth="1"/>
    <col min="7" max="7" width="1.28515625" customWidth="1"/>
    <col min="9" max="9" width="10.85546875" bestFit="1" customWidth="1"/>
  </cols>
  <sheetData>
    <row r="1" spans="1:9" ht="16.5" x14ac:dyDescent="0.3">
      <c r="A1" s="9" t="s">
        <v>31</v>
      </c>
      <c r="B1" s="5"/>
      <c r="C1" s="5"/>
    </row>
    <row r="2" spans="1:9" ht="16.5" x14ac:dyDescent="0.3">
      <c r="A2" s="9"/>
      <c r="B2" s="5"/>
      <c r="C2" s="5"/>
    </row>
    <row r="3" spans="1:9" ht="16.5" thickBot="1" x14ac:dyDescent="0.35">
      <c r="B3" s="20"/>
      <c r="C3" s="10"/>
      <c r="D3" s="62" t="s">
        <v>85</v>
      </c>
      <c r="E3" s="2"/>
      <c r="F3" s="2"/>
      <c r="G3" s="2"/>
      <c r="I3" s="6"/>
    </row>
    <row r="4" spans="1:9" ht="16.5" thickBot="1" x14ac:dyDescent="0.35">
      <c r="B4" s="10">
        <v>1</v>
      </c>
      <c r="C4" s="22" t="s">
        <v>32</v>
      </c>
      <c r="D4" s="30">
        <v>18000</v>
      </c>
      <c r="E4" s="2"/>
      <c r="F4" s="2"/>
      <c r="G4" s="2"/>
      <c r="I4" s="2"/>
    </row>
    <row r="5" spans="1:9" ht="16.5" thickBot="1" x14ac:dyDescent="0.35">
      <c r="B5" s="10">
        <v>2</v>
      </c>
      <c r="C5" s="22" t="s">
        <v>127</v>
      </c>
      <c r="D5" s="30">
        <v>571349</v>
      </c>
      <c r="E5" s="2"/>
      <c r="F5" s="2"/>
      <c r="G5" s="2"/>
      <c r="I5" s="2"/>
    </row>
    <row r="6" spans="1:9" ht="16.5" thickBot="1" x14ac:dyDescent="0.35">
      <c r="B6" s="10">
        <v>3</v>
      </c>
      <c r="C6" s="22" t="s">
        <v>38</v>
      </c>
      <c r="D6" s="30">
        <v>521730</v>
      </c>
      <c r="E6" s="2"/>
      <c r="F6" s="2"/>
      <c r="G6" s="2"/>
      <c r="I6" s="2"/>
    </row>
    <row r="7" spans="1:9" ht="16.5" thickBot="1" x14ac:dyDescent="0.35">
      <c r="B7" s="10">
        <v>4</v>
      </c>
      <c r="C7" s="22" t="s">
        <v>40</v>
      </c>
      <c r="D7" s="30">
        <v>2677</v>
      </c>
      <c r="E7" s="2"/>
      <c r="F7" s="2"/>
      <c r="G7" s="2"/>
      <c r="I7" s="2"/>
    </row>
    <row r="8" spans="1:9" ht="16.5" thickBot="1" x14ac:dyDescent="0.35">
      <c r="B8" s="10">
        <v>5</v>
      </c>
      <c r="C8" s="22" t="s">
        <v>128</v>
      </c>
      <c r="D8" s="30">
        <v>249988</v>
      </c>
      <c r="E8" s="2"/>
      <c r="F8" s="2"/>
      <c r="G8" s="2"/>
      <c r="I8" s="2"/>
    </row>
    <row r="9" spans="1:9" ht="16.5" thickBot="1" x14ac:dyDescent="0.35">
      <c r="B9" s="10">
        <v>6</v>
      </c>
      <c r="C9" s="22" t="s">
        <v>129</v>
      </c>
      <c r="D9" s="30">
        <v>0</v>
      </c>
      <c r="E9" s="2"/>
      <c r="F9" s="2"/>
      <c r="G9" s="2"/>
      <c r="I9" s="2"/>
    </row>
    <row r="10" spans="1:9" ht="16.5" thickBot="1" x14ac:dyDescent="0.35">
      <c r="B10" s="10">
        <v>7</v>
      </c>
      <c r="C10" s="22" t="s">
        <v>41</v>
      </c>
      <c r="D10" s="30">
        <v>14013</v>
      </c>
      <c r="E10" s="2"/>
      <c r="F10" s="2"/>
      <c r="G10" s="2"/>
      <c r="I10" s="2"/>
    </row>
    <row r="11" spans="1:9" ht="16.5" thickBot="1" x14ac:dyDescent="0.35">
      <c r="B11" s="10">
        <v>8</v>
      </c>
      <c r="C11" s="22" t="s">
        <v>42</v>
      </c>
      <c r="D11" s="30">
        <v>6996</v>
      </c>
      <c r="E11" s="2"/>
      <c r="F11" s="2"/>
      <c r="G11" s="2"/>
      <c r="I11" s="2"/>
    </row>
    <row r="12" spans="1:9" ht="16.5" thickBot="1" x14ac:dyDescent="0.35">
      <c r="B12" s="10">
        <v>9</v>
      </c>
      <c r="C12" s="22" t="s">
        <v>130</v>
      </c>
      <c r="D12" s="30">
        <v>464834</v>
      </c>
      <c r="E12" s="2"/>
      <c r="F12" s="2"/>
      <c r="G12" s="2"/>
      <c r="I12" s="2"/>
    </row>
    <row r="13" spans="1:9" ht="16.5" thickBot="1" x14ac:dyDescent="0.35">
      <c r="B13" s="10">
        <v>10</v>
      </c>
      <c r="C13" s="22"/>
      <c r="D13" s="30"/>
      <c r="E13" s="2"/>
      <c r="F13" s="2"/>
      <c r="G13" s="2"/>
      <c r="I13" s="2"/>
    </row>
    <row r="14" spans="1:9" ht="16.5" thickBot="1" x14ac:dyDescent="0.35">
      <c r="B14" s="10">
        <v>11</v>
      </c>
      <c r="C14" s="22"/>
      <c r="D14" s="30"/>
      <c r="E14" s="2"/>
      <c r="F14" s="2"/>
      <c r="G14" s="2"/>
      <c r="I14" s="2"/>
    </row>
    <row r="15" spans="1:9" ht="16.5" thickBot="1" x14ac:dyDescent="0.35">
      <c r="B15" s="10">
        <v>12</v>
      </c>
      <c r="C15" s="22"/>
      <c r="D15" s="30"/>
      <c r="E15" s="2"/>
      <c r="F15" s="2"/>
      <c r="G15" s="2"/>
      <c r="I15" s="2"/>
    </row>
    <row r="16" spans="1:9" ht="16.5" thickBot="1" x14ac:dyDescent="0.35">
      <c r="B16" s="10">
        <v>13</v>
      </c>
      <c r="C16" s="22"/>
      <c r="D16" s="30"/>
      <c r="E16" s="2"/>
      <c r="F16" s="2"/>
      <c r="G16" s="2"/>
      <c r="I16" s="2"/>
    </row>
    <row r="17" spans="2:9" ht="16.5" thickBot="1" x14ac:dyDescent="0.35">
      <c r="B17" s="10">
        <v>14</v>
      </c>
      <c r="C17" s="22"/>
      <c r="D17" s="30"/>
      <c r="E17" s="2"/>
      <c r="F17" s="2"/>
      <c r="G17" s="2"/>
      <c r="I17" s="2"/>
    </row>
    <row r="18" spans="2:9" ht="16.5" thickBot="1" x14ac:dyDescent="0.35">
      <c r="B18" s="10">
        <v>15</v>
      </c>
      <c r="C18" s="22"/>
      <c r="D18" s="30"/>
      <c r="E18" s="2"/>
      <c r="F18" s="2"/>
      <c r="G18" s="2"/>
      <c r="I18" s="2"/>
    </row>
    <row r="19" spans="2:9" ht="16.5" thickBot="1" x14ac:dyDescent="0.35">
      <c r="B19" s="10">
        <v>16</v>
      </c>
      <c r="C19" s="22"/>
      <c r="D19" s="30"/>
      <c r="E19" s="2"/>
      <c r="F19" s="2"/>
      <c r="G19" s="2"/>
      <c r="I19" s="2"/>
    </row>
    <row r="20" spans="2:9" ht="16.5" thickBot="1" x14ac:dyDescent="0.35">
      <c r="B20" s="10">
        <v>17</v>
      </c>
      <c r="C20" s="22"/>
      <c r="D20" s="30"/>
      <c r="E20" s="2"/>
      <c r="F20" s="2"/>
      <c r="G20" s="2"/>
      <c r="I20" s="2"/>
    </row>
    <row r="21" spans="2:9" ht="16.5" thickBot="1" x14ac:dyDescent="0.35">
      <c r="B21" s="10">
        <v>18</v>
      </c>
      <c r="C21" s="22"/>
      <c r="D21" s="30"/>
      <c r="E21" s="2"/>
      <c r="F21" s="2"/>
      <c r="G21" s="2"/>
      <c r="I21" s="2"/>
    </row>
    <row r="22" spans="2:9" ht="16.5" thickBot="1" x14ac:dyDescent="0.35">
      <c r="B22" s="10">
        <v>19</v>
      </c>
      <c r="C22" s="22"/>
      <c r="D22" s="30"/>
      <c r="E22" s="2"/>
      <c r="F22" s="2"/>
      <c r="G22" s="2"/>
      <c r="I22" s="2"/>
    </row>
    <row r="23" spans="2:9" ht="16.5" thickBot="1" x14ac:dyDescent="0.35">
      <c r="B23" s="10">
        <v>20</v>
      </c>
      <c r="C23" s="22"/>
      <c r="D23" s="30"/>
      <c r="E23" s="2"/>
      <c r="F23" s="2"/>
      <c r="G23" s="2"/>
      <c r="I23" s="2"/>
    </row>
    <row r="24" spans="2:9" ht="16.5" thickBot="1" x14ac:dyDescent="0.35">
      <c r="B24" s="10">
        <v>21</v>
      </c>
      <c r="C24" s="22"/>
      <c r="D24" s="30"/>
      <c r="E24" s="2"/>
      <c r="F24" s="2"/>
      <c r="G24" s="2"/>
      <c r="I24" s="2"/>
    </row>
    <row r="25" spans="2:9" ht="16.5" thickBot="1" x14ac:dyDescent="0.35">
      <c r="B25" s="10">
        <v>22</v>
      </c>
      <c r="C25" s="22"/>
      <c r="D25" s="30"/>
      <c r="E25" s="2"/>
      <c r="F25" s="2"/>
      <c r="G25" s="2"/>
      <c r="I25" s="2"/>
    </row>
    <row r="26" spans="2:9" ht="16.5" thickBot="1" x14ac:dyDescent="0.35">
      <c r="B26" s="10">
        <v>23</v>
      </c>
      <c r="C26" s="22"/>
      <c r="D26" s="30"/>
      <c r="E26" s="2"/>
      <c r="F26" s="2"/>
      <c r="G26" s="2"/>
      <c r="I26" s="2"/>
    </row>
    <row r="27" spans="2:9" ht="16.5" thickBot="1" x14ac:dyDescent="0.35">
      <c r="B27" s="10">
        <v>24</v>
      </c>
      <c r="C27" s="22"/>
      <c r="D27" s="30"/>
      <c r="E27" s="2"/>
      <c r="F27" s="2"/>
      <c r="G27" s="2"/>
      <c r="I27" s="2"/>
    </row>
    <row r="28" spans="2:9" ht="16.5" thickBot="1" x14ac:dyDescent="0.35">
      <c r="B28" s="10">
        <v>25</v>
      </c>
      <c r="C28" s="22"/>
      <c r="D28" s="30"/>
      <c r="E28" s="2"/>
      <c r="F28" s="2"/>
      <c r="G28" s="2"/>
      <c r="I28" s="2"/>
    </row>
    <row r="29" spans="2:9" ht="16.5" thickBot="1" x14ac:dyDescent="0.35">
      <c r="B29" s="10"/>
      <c r="C29" s="63" t="s">
        <v>88</v>
      </c>
      <c r="D29" s="64">
        <f>SUM(D4:D28)</f>
        <v>1849587</v>
      </c>
      <c r="E29" s="2"/>
      <c r="F29"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workbookViewId="0">
      <selection activeCell="C26" sqref="C26"/>
    </sheetView>
  </sheetViews>
  <sheetFormatPr defaultRowHeight="15" x14ac:dyDescent="0.25"/>
  <cols>
    <col min="2" max="2" width="35.140625" bestFit="1" customWidth="1"/>
    <col min="3" max="3" width="18.42578125" bestFit="1" customWidth="1"/>
    <col min="4" max="4" width="20.5703125" bestFit="1" customWidth="1"/>
    <col min="5" max="5" width="16.7109375" bestFit="1" customWidth="1"/>
    <col min="6" max="6" width="23.5703125" bestFit="1" customWidth="1"/>
    <col min="7" max="7" width="23" bestFit="1" customWidth="1"/>
    <col min="8" max="8" width="30.5703125" bestFit="1" customWidth="1"/>
    <col min="9" max="9" width="18.28515625" bestFit="1" customWidth="1"/>
    <col min="10" max="10" width="12.28515625" customWidth="1"/>
  </cols>
  <sheetData>
    <row r="1" spans="1:11" ht="16.5" x14ac:dyDescent="0.3">
      <c r="A1" s="65" t="s">
        <v>55</v>
      </c>
      <c r="B1" s="65"/>
    </row>
    <row r="3" spans="1:11" ht="15.75" x14ac:dyDescent="0.3">
      <c r="A3" s="10"/>
      <c r="B3" s="7" t="s">
        <v>56</v>
      </c>
      <c r="C3" s="10"/>
      <c r="D3" s="10"/>
      <c r="E3" s="10"/>
      <c r="F3" s="10"/>
      <c r="G3" s="10"/>
      <c r="H3" s="10"/>
      <c r="I3" s="10"/>
      <c r="J3" s="10"/>
      <c r="K3" s="10"/>
    </row>
    <row r="4" spans="1:11" ht="15.75" x14ac:dyDescent="0.3">
      <c r="A4" s="10"/>
      <c r="B4" s="7"/>
      <c r="C4" s="10" t="s">
        <v>57</v>
      </c>
      <c r="D4" s="10"/>
      <c r="E4" s="10"/>
      <c r="F4" s="66">
        <v>0.55000000000000004</v>
      </c>
      <c r="G4" s="10"/>
      <c r="H4" s="10"/>
      <c r="I4" s="10"/>
      <c r="J4" s="10"/>
      <c r="K4" s="10"/>
    </row>
    <row r="5" spans="1:11" ht="15.75" x14ac:dyDescent="0.3">
      <c r="A5" s="10"/>
      <c r="B5" s="7"/>
      <c r="C5" s="10" t="s">
        <v>58</v>
      </c>
      <c r="D5" s="10"/>
      <c r="E5" s="10"/>
      <c r="F5" s="67">
        <v>0.14399999999999999</v>
      </c>
      <c r="G5" s="10"/>
      <c r="H5" s="10"/>
      <c r="I5" s="10"/>
      <c r="J5" s="10"/>
      <c r="K5" s="10"/>
    </row>
    <row r="6" spans="1:11" ht="15.75" x14ac:dyDescent="0.3">
      <c r="A6" s="10"/>
      <c r="B6" s="7"/>
      <c r="C6" s="10"/>
      <c r="D6" s="10"/>
      <c r="E6" s="10"/>
      <c r="F6" s="10"/>
      <c r="G6" s="10"/>
      <c r="H6" s="10"/>
      <c r="I6" s="10"/>
      <c r="J6" s="10"/>
      <c r="K6" s="10"/>
    </row>
    <row r="7" spans="1:11" ht="15.75" x14ac:dyDescent="0.3">
      <c r="A7" s="10"/>
      <c r="B7" s="7" t="s">
        <v>131</v>
      </c>
      <c r="C7" s="10"/>
      <c r="D7" s="10"/>
      <c r="E7" s="10"/>
      <c r="F7" s="10">
        <f>SUM(C14:C17)</f>
        <v>268258</v>
      </c>
      <c r="G7" s="10"/>
      <c r="H7" s="10"/>
      <c r="I7" s="10"/>
      <c r="J7" s="10"/>
      <c r="K7" s="10"/>
    </row>
    <row r="8" spans="1:11" ht="15.75" x14ac:dyDescent="0.3">
      <c r="A8" s="10"/>
      <c r="B8" s="7" t="s">
        <v>103</v>
      </c>
      <c r="C8" s="10"/>
      <c r="D8" s="10"/>
      <c r="E8" s="10"/>
      <c r="F8" s="68">
        <v>0</v>
      </c>
      <c r="G8" s="10"/>
      <c r="H8" s="10"/>
      <c r="I8" s="10"/>
      <c r="J8" s="10"/>
      <c r="K8" s="10"/>
    </row>
    <row r="9" spans="1:11" ht="15.75" x14ac:dyDescent="0.3">
      <c r="A9" s="10"/>
      <c r="B9" s="7" t="s">
        <v>104</v>
      </c>
      <c r="C9" s="10"/>
      <c r="D9" s="10"/>
      <c r="E9" s="10"/>
      <c r="F9" s="10">
        <v>75225</v>
      </c>
      <c r="G9" s="10"/>
      <c r="H9" s="10"/>
      <c r="I9" s="10"/>
      <c r="J9" s="10"/>
      <c r="K9" s="10"/>
    </row>
    <row r="10" spans="1:11" ht="15.75" x14ac:dyDescent="0.3">
      <c r="A10" s="10"/>
      <c r="B10" s="7" t="s">
        <v>105</v>
      </c>
      <c r="C10" s="10"/>
      <c r="D10" s="10"/>
      <c r="E10" s="10"/>
      <c r="F10" s="69">
        <f>SUM(G18:G21)</f>
        <v>0</v>
      </c>
      <c r="G10" s="10"/>
      <c r="H10" s="10"/>
      <c r="I10" s="10"/>
      <c r="J10" s="10"/>
      <c r="K10" s="10"/>
    </row>
    <row r="11" spans="1:11" ht="15.75" x14ac:dyDescent="0.3">
      <c r="A11" s="10"/>
      <c r="B11" s="7" t="s">
        <v>106</v>
      </c>
      <c r="C11" s="10"/>
      <c r="D11" s="10"/>
      <c r="E11" s="10"/>
      <c r="F11" s="69">
        <f>F10/4</f>
        <v>0</v>
      </c>
      <c r="G11" s="10"/>
      <c r="H11" s="10"/>
      <c r="I11" s="10"/>
      <c r="J11" s="10"/>
      <c r="K11" s="10"/>
    </row>
    <row r="12" spans="1:11" ht="15.75" x14ac:dyDescent="0.3">
      <c r="A12" s="10"/>
      <c r="B12" s="7"/>
      <c r="C12" s="10"/>
      <c r="D12" s="10"/>
      <c r="E12" s="10"/>
      <c r="F12" s="10"/>
      <c r="G12" s="10"/>
      <c r="H12" s="10"/>
      <c r="I12" s="10"/>
      <c r="J12" s="10"/>
      <c r="K12" s="10"/>
    </row>
    <row r="13" spans="1:11" ht="15.75" x14ac:dyDescent="0.3">
      <c r="A13" s="10"/>
      <c r="B13" s="7"/>
      <c r="C13" s="75" t="s">
        <v>132</v>
      </c>
      <c r="D13" s="75" t="s">
        <v>107</v>
      </c>
      <c r="E13" s="75" t="s">
        <v>108</v>
      </c>
      <c r="F13" s="75" t="s">
        <v>109</v>
      </c>
      <c r="G13" s="75" t="s">
        <v>110</v>
      </c>
      <c r="H13" s="76" t="s">
        <v>111</v>
      </c>
      <c r="I13" s="76" t="s">
        <v>112</v>
      </c>
      <c r="J13" s="76" t="s">
        <v>133</v>
      </c>
      <c r="K13" s="10"/>
    </row>
    <row r="14" spans="1:11" ht="15.75" x14ac:dyDescent="0.3">
      <c r="A14" s="10"/>
      <c r="B14" s="7" t="s">
        <v>113</v>
      </c>
      <c r="C14" s="70">
        <v>92840</v>
      </c>
      <c r="D14" s="68">
        <v>0</v>
      </c>
      <c r="E14" s="10">
        <v>11961</v>
      </c>
      <c r="F14" s="66">
        <f>E14/$F$9</f>
        <v>0.15900299102691925</v>
      </c>
      <c r="G14" s="69">
        <f>F14*$F$8</f>
        <v>0</v>
      </c>
      <c r="H14" s="69">
        <f>G14+F11</f>
        <v>0</v>
      </c>
      <c r="I14" s="69">
        <f>H14+D14</f>
        <v>0</v>
      </c>
      <c r="J14" s="71">
        <f>I14/C14</f>
        <v>0</v>
      </c>
      <c r="K14" s="10"/>
    </row>
    <row r="15" spans="1:11" ht="15.75" x14ac:dyDescent="0.3">
      <c r="A15" s="10"/>
      <c r="B15" s="7" t="s">
        <v>114</v>
      </c>
      <c r="C15" s="70">
        <v>93683</v>
      </c>
      <c r="D15" s="68">
        <v>0</v>
      </c>
      <c r="E15" s="10">
        <v>16072</v>
      </c>
      <c r="F15" s="66">
        <f t="shared" ref="F15:F22" si="0">E15/$F$9</f>
        <v>0.21365237620471916</v>
      </c>
      <c r="G15" s="69">
        <f t="shared" ref="G15:G22" si="1">F15*$F$8</f>
        <v>0</v>
      </c>
      <c r="H15" s="69">
        <f>G15+F11</f>
        <v>0</v>
      </c>
      <c r="I15" s="69">
        <f t="shared" ref="I15:I17" si="2">H15+D15</f>
        <v>0</v>
      </c>
      <c r="J15" s="71">
        <f t="shared" ref="J15:J17" si="3">I15/C15</f>
        <v>0</v>
      </c>
      <c r="K15" s="10"/>
    </row>
    <row r="16" spans="1:11" ht="15.75" x14ac:dyDescent="0.3">
      <c r="A16" s="10"/>
      <c r="B16" s="7" t="s">
        <v>115</v>
      </c>
      <c r="C16" s="70">
        <v>53478</v>
      </c>
      <c r="D16" s="68">
        <v>0</v>
      </c>
      <c r="E16" s="10">
        <v>3328</v>
      </c>
      <c r="F16" s="66">
        <f t="shared" si="0"/>
        <v>4.4240611498836825E-2</v>
      </c>
      <c r="G16" s="69">
        <f t="shared" si="1"/>
        <v>0</v>
      </c>
      <c r="H16" s="69">
        <f>G16+F11</f>
        <v>0</v>
      </c>
      <c r="I16" s="69">
        <f t="shared" si="2"/>
        <v>0</v>
      </c>
      <c r="J16" s="71">
        <f t="shared" si="3"/>
        <v>0</v>
      </c>
      <c r="K16" s="10"/>
    </row>
    <row r="17" spans="1:11" ht="15.75" x14ac:dyDescent="0.3">
      <c r="A17" s="10"/>
      <c r="B17" s="7" t="s">
        <v>63</v>
      </c>
      <c r="C17" s="70">
        <v>28257</v>
      </c>
      <c r="D17" s="68">
        <v>0</v>
      </c>
      <c r="E17" s="10">
        <v>7279</v>
      </c>
      <c r="F17" s="66">
        <f t="shared" si="0"/>
        <v>9.6763044200731146E-2</v>
      </c>
      <c r="G17" s="69">
        <f t="shared" si="1"/>
        <v>0</v>
      </c>
      <c r="H17" s="69">
        <f>G17+F11</f>
        <v>0</v>
      </c>
      <c r="I17" s="69">
        <f t="shared" si="2"/>
        <v>0</v>
      </c>
      <c r="J17" s="71">
        <f t="shared" si="3"/>
        <v>0</v>
      </c>
      <c r="K17" s="10"/>
    </row>
    <row r="18" spans="1:11" ht="15.75" x14ac:dyDescent="0.3">
      <c r="A18" s="10"/>
      <c r="B18" s="7" t="s">
        <v>116</v>
      </c>
      <c r="C18" s="10"/>
      <c r="D18" s="10"/>
      <c r="E18" s="10">
        <v>3081</v>
      </c>
      <c r="F18" s="66">
        <f t="shared" si="0"/>
        <v>4.0957128614157526E-2</v>
      </c>
      <c r="G18" s="69">
        <f t="shared" si="1"/>
        <v>0</v>
      </c>
      <c r="H18" s="69"/>
      <c r="I18" s="10"/>
      <c r="J18" s="10"/>
      <c r="K18" s="10"/>
    </row>
    <row r="19" spans="1:11" ht="15.75" x14ac:dyDescent="0.3">
      <c r="A19" s="10"/>
      <c r="B19" s="7" t="s">
        <v>117</v>
      </c>
      <c r="C19" s="10"/>
      <c r="D19" s="10"/>
      <c r="E19" s="10">
        <v>3091</v>
      </c>
      <c r="F19" s="66">
        <f t="shared" si="0"/>
        <v>4.109006314390163E-2</v>
      </c>
      <c r="G19" s="69">
        <f t="shared" si="1"/>
        <v>0</v>
      </c>
      <c r="H19" s="69"/>
      <c r="I19" s="10"/>
      <c r="J19" s="10"/>
      <c r="K19" s="10"/>
    </row>
    <row r="20" spans="1:11" ht="15.75" x14ac:dyDescent="0.3">
      <c r="A20" s="10"/>
      <c r="B20" s="7" t="s">
        <v>118</v>
      </c>
      <c r="C20" s="10"/>
      <c r="D20" s="10"/>
      <c r="E20" s="10">
        <v>797</v>
      </c>
      <c r="F20" s="66">
        <f t="shared" si="0"/>
        <v>1.0594882020604853E-2</v>
      </c>
      <c r="G20" s="69">
        <f t="shared" si="1"/>
        <v>0</v>
      </c>
      <c r="H20" s="69"/>
      <c r="I20" s="10"/>
      <c r="J20" s="10"/>
      <c r="K20" s="10"/>
    </row>
    <row r="21" spans="1:11" ht="15.75" x14ac:dyDescent="0.3">
      <c r="A21" s="10"/>
      <c r="B21" s="7" t="s">
        <v>119</v>
      </c>
      <c r="C21" s="10"/>
      <c r="D21" s="10"/>
      <c r="E21" s="10">
        <v>26574</v>
      </c>
      <c r="F21" s="66">
        <f t="shared" si="0"/>
        <v>0.3532602193419741</v>
      </c>
      <c r="G21" s="69">
        <f t="shared" si="1"/>
        <v>0</v>
      </c>
      <c r="H21" s="69"/>
      <c r="I21" s="10"/>
      <c r="J21" s="10"/>
      <c r="K21" s="10"/>
    </row>
    <row r="22" spans="1:11" ht="15.75" x14ac:dyDescent="0.3">
      <c r="A22" s="10"/>
      <c r="B22" s="7" t="s">
        <v>120</v>
      </c>
      <c r="C22" s="10"/>
      <c r="D22" s="10"/>
      <c r="E22" s="10">
        <f>882+2160</f>
        <v>3042</v>
      </c>
      <c r="F22" s="66">
        <f t="shared" si="0"/>
        <v>4.0438683948155536E-2</v>
      </c>
      <c r="G22" s="69">
        <f t="shared" si="1"/>
        <v>0</v>
      </c>
      <c r="H22" s="69"/>
      <c r="I22" s="10"/>
      <c r="J22" s="10"/>
      <c r="K22" s="10"/>
    </row>
    <row r="23" spans="1:11" ht="15.75" x14ac:dyDescent="0.3">
      <c r="A23" s="10"/>
      <c r="B23" s="10"/>
      <c r="C23" s="10"/>
      <c r="D23" s="72">
        <f>SUM(D14:D17)</f>
        <v>0</v>
      </c>
      <c r="E23" s="73">
        <f>SUM(E14:E22)</f>
        <v>75225</v>
      </c>
      <c r="F23" s="74">
        <f>SUM(F14:F22)</f>
        <v>1.0000000000000002</v>
      </c>
      <c r="G23" s="72">
        <f>SUM(G14:G22)</f>
        <v>0</v>
      </c>
      <c r="H23" s="72">
        <f>SUM(H14:H17)</f>
        <v>0</v>
      </c>
      <c r="I23" s="10"/>
      <c r="J23" s="10"/>
      <c r="K23" s="10"/>
    </row>
    <row r="24" spans="1:11" ht="15.75" x14ac:dyDescent="0.3">
      <c r="A24" s="10"/>
      <c r="B24" s="10"/>
      <c r="C24" s="10"/>
      <c r="D24" s="10"/>
      <c r="E24" s="10"/>
      <c r="F24" s="10"/>
      <c r="G24" s="10"/>
      <c r="H24" s="10"/>
      <c r="I24" s="10"/>
      <c r="J24" s="10"/>
      <c r="K24" s="10"/>
    </row>
    <row r="25" spans="1:11" ht="15.75" x14ac:dyDescent="0.3">
      <c r="A25" s="10"/>
      <c r="B25" s="10"/>
      <c r="C25" s="10"/>
      <c r="D25" s="10"/>
      <c r="E25" s="10"/>
      <c r="F25" s="10"/>
      <c r="G25" s="10"/>
      <c r="H25" s="69"/>
      <c r="I25" s="10"/>
      <c r="J25" s="10"/>
      <c r="K25" s="10"/>
    </row>
    <row r="26" spans="1:11" ht="15.75" x14ac:dyDescent="0.3">
      <c r="B26" s="77" t="s">
        <v>67</v>
      </c>
      <c r="C26" s="10"/>
      <c r="D26" s="10"/>
      <c r="E26" s="10"/>
      <c r="F26" s="10"/>
      <c r="G26" s="10"/>
      <c r="H26" s="10"/>
      <c r="I26" s="10"/>
      <c r="J26" s="10"/>
      <c r="K26" s="10"/>
    </row>
    <row r="27" spans="1:11" ht="15.75" x14ac:dyDescent="0.3">
      <c r="A27" s="10"/>
      <c r="B27" s="10" t="s">
        <v>68</v>
      </c>
      <c r="C27" s="10" t="s">
        <v>69</v>
      </c>
      <c r="D27" s="10" t="s">
        <v>70</v>
      </c>
      <c r="E27" s="10" t="s">
        <v>71</v>
      </c>
      <c r="F27" s="10" t="s">
        <v>72</v>
      </c>
      <c r="G27" s="10" t="s">
        <v>73</v>
      </c>
      <c r="H27" s="10"/>
      <c r="I27" s="10"/>
      <c r="J27" s="10"/>
      <c r="K27" s="10"/>
    </row>
    <row r="28" spans="1:11" ht="15.75" x14ac:dyDescent="0.3">
      <c r="A28" s="10"/>
      <c r="B28" s="10" t="s">
        <v>59</v>
      </c>
      <c r="C28" s="10"/>
      <c r="D28" s="10"/>
      <c r="E28" s="10"/>
      <c r="F28" s="10"/>
      <c r="G28" s="10"/>
      <c r="H28" s="10"/>
      <c r="I28" s="10"/>
      <c r="J28" s="10"/>
      <c r="K28" s="10"/>
    </row>
    <row r="29" spans="1:11" ht="15.75" x14ac:dyDescent="0.3">
      <c r="A29" s="10"/>
      <c r="B29" s="10" t="s">
        <v>60</v>
      </c>
      <c r="C29" s="10"/>
      <c r="D29" s="10"/>
      <c r="E29" s="10"/>
      <c r="F29" s="10"/>
      <c r="G29" s="10"/>
      <c r="H29" s="10"/>
      <c r="I29" s="10"/>
      <c r="J29" s="10"/>
      <c r="K29" s="10"/>
    </row>
    <row r="30" spans="1:11" ht="15.75" x14ac:dyDescent="0.3">
      <c r="A30" s="10"/>
      <c r="B30" s="10" t="s">
        <v>61</v>
      </c>
      <c r="C30" s="10"/>
      <c r="D30" s="10"/>
      <c r="E30" s="10"/>
      <c r="F30" s="10"/>
      <c r="G30" s="10"/>
      <c r="H30" s="10"/>
      <c r="I30" s="10"/>
      <c r="J30" s="10"/>
      <c r="K30" s="10"/>
    </row>
    <row r="31" spans="1:11" ht="15.75" x14ac:dyDescent="0.3">
      <c r="A31" s="10"/>
      <c r="B31" s="10" t="s">
        <v>62</v>
      </c>
      <c r="C31" s="10"/>
      <c r="D31" s="10"/>
      <c r="E31" s="10"/>
      <c r="F31" s="10"/>
      <c r="G31" s="10"/>
      <c r="H31" s="10"/>
      <c r="I31" s="10"/>
      <c r="J31" s="10"/>
      <c r="K31" s="10"/>
    </row>
    <row r="32" spans="1:11" ht="15.75" x14ac:dyDescent="0.3">
      <c r="A32" s="10"/>
      <c r="B32" s="10" t="s">
        <v>63</v>
      </c>
      <c r="C32" s="10"/>
      <c r="D32" s="10"/>
      <c r="E32" s="10"/>
      <c r="F32" s="10"/>
      <c r="G32" s="10"/>
      <c r="H32" s="10"/>
      <c r="I32" s="10"/>
      <c r="J32" s="10"/>
      <c r="K32" s="10"/>
    </row>
    <row r="33" spans="1:11" ht="15.75" x14ac:dyDescent="0.3">
      <c r="A33" s="10"/>
      <c r="B33" s="10" t="s">
        <v>64</v>
      </c>
      <c r="C33" s="10"/>
      <c r="D33" s="10"/>
      <c r="E33" s="10"/>
      <c r="F33" s="10"/>
      <c r="G33" s="10"/>
      <c r="H33" s="10"/>
      <c r="I33" s="10"/>
      <c r="J33" s="10"/>
      <c r="K33" s="10"/>
    </row>
    <row r="34" spans="1:11" ht="15.75" x14ac:dyDescent="0.3">
      <c r="A34" s="10"/>
      <c r="B34" s="10" t="s">
        <v>65</v>
      </c>
      <c r="C34" s="10"/>
      <c r="D34" s="10"/>
      <c r="E34" s="10"/>
      <c r="F34" s="10"/>
      <c r="G34" s="10"/>
      <c r="H34" s="10"/>
      <c r="I34" s="10"/>
      <c r="J34" s="10"/>
      <c r="K34" s="10"/>
    </row>
    <row r="35" spans="1:11" ht="15.75" x14ac:dyDescent="0.3">
      <c r="A35" s="10"/>
      <c r="B35" s="10" t="s">
        <v>66</v>
      </c>
      <c r="C35" s="10"/>
      <c r="D35" s="10"/>
      <c r="E35" s="10"/>
      <c r="F35" s="10"/>
      <c r="G35" s="10"/>
      <c r="H35" s="10"/>
      <c r="I35" s="10"/>
      <c r="J35" s="10"/>
      <c r="K35" s="10"/>
    </row>
  </sheetData>
  <mergeCells count="1">
    <mergeCell ref="A1:B1"/>
  </mergeCells>
  <dataValidations count="2">
    <dataValidation allowBlank="1" showInputMessage="1" showErrorMessage="1" prompt="Not included in overhead, does not pertain to testing costs." sqref="B22"/>
    <dataValidation allowBlank="1" showInputMessage="1" showErrorMessage="1" prompt="This does not include Training Lab or BLI office as they do not pertain to testing costs and are used for public service." sqref="B19"/>
  </dataValidations>
  <pageMargins left="0.7" right="0.7" top="0.75" bottom="0.75" header="0.3" footer="0.3"/>
  <pageSetup scale="7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activeCell="I29" sqref="I29"/>
    </sheetView>
  </sheetViews>
  <sheetFormatPr defaultRowHeight="15" x14ac:dyDescent="0.25"/>
  <cols>
    <col min="2" max="2" width="7.42578125" customWidth="1"/>
    <col min="3" max="3" width="53.140625" customWidth="1"/>
    <col min="4" max="4" width="13.140625" customWidth="1"/>
    <col min="6" max="6" width="3.85546875" customWidth="1"/>
    <col min="7" max="7" width="0.5703125" customWidth="1"/>
    <col min="8" max="8" width="3.140625" customWidth="1"/>
  </cols>
  <sheetData>
    <row r="1" spans="1:9" ht="16.5" x14ac:dyDescent="0.3">
      <c r="A1" s="9" t="s">
        <v>36</v>
      </c>
      <c r="B1" s="5"/>
      <c r="D1" s="2"/>
      <c r="E1" s="2"/>
      <c r="F1" s="2"/>
      <c r="G1" s="2"/>
    </row>
    <row r="2" spans="1:9" ht="15.75" x14ac:dyDescent="0.3">
      <c r="A2" s="7" t="s">
        <v>158</v>
      </c>
      <c r="B2" s="5"/>
      <c r="D2" s="2"/>
      <c r="E2" s="2"/>
      <c r="F2" s="2"/>
      <c r="G2" s="2"/>
    </row>
    <row r="3" spans="1:9" ht="18.75" customHeight="1" x14ac:dyDescent="0.25">
      <c r="B3" s="5"/>
      <c r="D3" s="2"/>
      <c r="E3" s="2"/>
      <c r="F3" s="2"/>
      <c r="G3" s="2"/>
    </row>
    <row r="4" spans="1:9" ht="16.5" thickBot="1" x14ac:dyDescent="0.35">
      <c r="A4" s="10"/>
      <c r="B4" s="20" t="s">
        <v>14</v>
      </c>
      <c r="C4" s="10"/>
      <c r="D4" s="62" t="s">
        <v>87</v>
      </c>
      <c r="E4" s="2"/>
      <c r="F4" s="2"/>
      <c r="G4" s="2"/>
      <c r="I4" s="6"/>
    </row>
    <row r="5" spans="1:9" ht="16.5" thickBot="1" x14ac:dyDescent="0.35">
      <c r="A5" s="29" t="s">
        <v>23</v>
      </c>
      <c r="B5" s="10">
        <v>1</v>
      </c>
      <c r="C5" s="22" t="s">
        <v>24</v>
      </c>
      <c r="D5" s="30">
        <v>28549</v>
      </c>
      <c r="E5" s="2"/>
      <c r="F5" s="2"/>
      <c r="G5" s="2"/>
      <c r="I5" s="2"/>
    </row>
    <row r="6" spans="1:9" ht="16.5" thickBot="1" x14ac:dyDescent="0.35">
      <c r="A6" s="33"/>
      <c r="B6" s="10">
        <v>2</v>
      </c>
      <c r="C6" s="22" t="s">
        <v>25</v>
      </c>
      <c r="D6" s="30">
        <v>511</v>
      </c>
      <c r="E6" s="2"/>
      <c r="F6" s="2"/>
      <c r="G6" s="2"/>
      <c r="I6" s="2"/>
    </row>
    <row r="7" spans="1:9" ht="16.5" thickBot="1" x14ac:dyDescent="0.35">
      <c r="A7" s="10"/>
      <c r="B7" s="10">
        <v>3</v>
      </c>
      <c r="C7" s="22" t="s">
        <v>37</v>
      </c>
      <c r="D7" s="30">
        <v>0</v>
      </c>
      <c r="E7" s="2"/>
      <c r="F7" s="2"/>
      <c r="G7" s="2"/>
      <c r="I7" s="2"/>
    </row>
    <row r="8" spans="1:9" ht="16.5" thickBot="1" x14ac:dyDescent="0.35">
      <c r="A8" s="10"/>
      <c r="B8" s="10">
        <v>4</v>
      </c>
      <c r="C8" s="22" t="s">
        <v>33</v>
      </c>
      <c r="D8" s="30">
        <v>3472</v>
      </c>
      <c r="E8" s="2"/>
      <c r="F8" s="2"/>
      <c r="G8" s="2"/>
      <c r="I8" s="2"/>
    </row>
    <row r="9" spans="1:9" ht="16.5" thickBot="1" x14ac:dyDescent="0.35">
      <c r="A9" s="10"/>
      <c r="B9" s="10">
        <v>5</v>
      </c>
      <c r="C9" s="22" t="s">
        <v>34</v>
      </c>
      <c r="D9" s="30">
        <v>14</v>
      </c>
      <c r="E9" s="2"/>
      <c r="F9" s="2"/>
      <c r="G9" s="2"/>
      <c r="I9" s="2"/>
    </row>
    <row r="10" spans="1:9" ht="16.5" thickBot="1" x14ac:dyDescent="0.35">
      <c r="A10" s="10"/>
      <c r="B10" s="10">
        <v>6</v>
      </c>
      <c r="C10" s="22" t="s">
        <v>30</v>
      </c>
      <c r="D10" s="30">
        <v>0</v>
      </c>
      <c r="E10" s="2"/>
      <c r="F10" s="2"/>
      <c r="G10" s="2"/>
      <c r="I10" s="2"/>
    </row>
    <row r="11" spans="1:9" ht="16.5" thickBot="1" x14ac:dyDescent="0.35">
      <c r="A11" s="10"/>
      <c r="B11" s="10">
        <v>7</v>
      </c>
      <c r="C11" s="22" t="s">
        <v>27</v>
      </c>
      <c r="D11" s="30">
        <v>0</v>
      </c>
      <c r="E11" s="2"/>
      <c r="F11" s="2"/>
      <c r="G11" s="2"/>
      <c r="I11" s="2"/>
    </row>
    <row r="12" spans="1:9" ht="16.5" thickBot="1" x14ac:dyDescent="0.35">
      <c r="A12" s="10"/>
      <c r="B12" s="10">
        <v>9</v>
      </c>
      <c r="C12" s="22" t="s">
        <v>26</v>
      </c>
      <c r="D12" s="30">
        <v>0</v>
      </c>
      <c r="E12" s="2"/>
      <c r="F12" s="2"/>
      <c r="G12" s="2"/>
      <c r="I12" s="2"/>
    </row>
    <row r="13" spans="1:9" ht="16.5" thickBot="1" x14ac:dyDescent="0.35">
      <c r="A13" s="10"/>
      <c r="B13" s="10">
        <v>11</v>
      </c>
      <c r="C13" s="22" t="s">
        <v>28</v>
      </c>
      <c r="D13" s="30">
        <v>0</v>
      </c>
      <c r="E13" s="2"/>
      <c r="F13" s="2"/>
      <c r="G13" s="2"/>
      <c r="I13" s="2"/>
    </row>
    <row r="14" spans="1:9" ht="16.5" thickBot="1" x14ac:dyDescent="0.35">
      <c r="A14" s="10"/>
      <c r="B14" s="10">
        <v>12</v>
      </c>
      <c r="C14" s="22" t="s">
        <v>134</v>
      </c>
      <c r="D14" s="30">
        <v>48</v>
      </c>
      <c r="E14" s="2"/>
      <c r="F14" s="2"/>
      <c r="G14" s="2"/>
      <c r="I14" s="2"/>
    </row>
    <row r="15" spans="1:9" ht="16.5" thickBot="1" x14ac:dyDescent="0.35">
      <c r="A15" s="10"/>
      <c r="B15" s="10">
        <v>13</v>
      </c>
      <c r="C15" s="22" t="s">
        <v>29</v>
      </c>
      <c r="D15" s="30">
        <v>48</v>
      </c>
      <c r="E15" s="2"/>
      <c r="F15" s="2"/>
      <c r="G15" s="2"/>
      <c r="I15" s="2"/>
    </row>
    <row r="16" spans="1:9" ht="16.5" thickBot="1" x14ac:dyDescent="0.35">
      <c r="A16" s="10"/>
      <c r="B16" s="10">
        <v>14</v>
      </c>
      <c r="C16" s="22" t="s">
        <v>39</v>
      </c>
      <c r="D16" s="30">
        <v>6044</v>
      </c>
      <c r="E16" s="2"/>
      <c r="F16" s="2"/>
      <c r="G16" s="2"/>
      <c r="I16" s="2"/>
    </row>
    <row r="17" spans="1:9" ht="16.5" thickBot="1" x14ac:dyDescent="0.35">
      <c r="A17" s="10"/>
      <c r="B17" s="10">
        <v>15</v>
      </c>
      <c r="C17" s="22"/>
      <c r="D17" s="30"/>
      <c r="E17" s="2"/>
      <c r="F17" s="2"/>
      <c r="G17" s="2"/>
      <c r="I17" s="2"/>
    </row>
    <row r="18" spans="1:9" ht="16.5" thickBot="1" x14ac:dyDescent="0.35">
      <c r="A18" s="10"/>
      <c r="B18" s="10">
        <v>16</v>
      </c>
      <c r="C18" s="22"/>
      <c r="D18" s="30"/>
      <c r="E18" s="2"/>
      <c r="F18" s="2"/>
      <c r="G18" s="2"/>
      <c r="I18" s="2"/>
    </row>
    <row r="19" spans="1:9" ht="16.5" thickBot="1" x14ac:dyDescent="0.35">
      <c r="A19" s="10"/>
      <c r="B19" s="10">
        <v>17</v>
      </c>
      <c r="C19" s="22"/>
      <c r="D19" s="30"/>
      <c r="E19" s="2"/>
      <c r="F19" s="2"/>
      <c r="G19" s="2"/>
      <c r="I19" s="2"/>
    </row>
    <row r="20" spans="1:9" ht="16.5" thickBot="1" x14ac:dyDescent="0.35">
      <c r="A20" s="10"/>
      <c r="B20" s="10">
        <v>18</v>
      </c>
      <c r="C20" s="22" t="s">
        <v>121</v>
      </c>
      <c r="D20" s="30">
        <v>2832.2</v>
      </c>
      <c r="E20" s="2"/>
      <c r="F20" s="2"/>
      <c r="G20" s="2"/>
      <c r="I20" s="2"/>
    </row>
    <row r="21" spans="1:9" ht="16.5" thickBot="1" x14ac:dyDescent="0.35">
      <c r="A21" s="10"/>
      <c r="B21" s="10">
        <v>19</v>
      </c>
      <c r="C21" s="22" t="s">
        <v>122</v>
      </c>
      <c r="D21" s="30">
        <v>1238.05</v>
      </c>
      <c r="E21" s="2"/>
      <c r="F21" s="2"/>
      <c r="G21" s="2"/>
      <c r="I21" s="2"/>
    </row>
    <row r="22" spans="1:9" ht="16.5" thickBot="1" x14ac:dyDescent="0.35">
      <c r="A22" s="10"/>
      <c r="B22" s="10">
        <v>20</v>
      </c>
      <c r="C22" s="22" t="s">
        <v>123</v>
      </c>
      <c r="D22" s="30">
        <v>716.12</v>
      </c>
      <c r="E22" s="2"/>
      <c r="F22" s="2"/>
      <c r="G22" s="2"/>
      <c r="I22" s="2"/>
    </row>
    <row r="23" spans="1:9" ht="16.5" thickBot="1" x14ac:dyDescent="0.35">
      <c r="A23" s="10"/>
      <c r="B23" s="10">
        <v>21</v>
      </c>
      <c r="C23" s="22" t="s">
        <v>124</v>
      </c>
      <c r="D23" s="30">
        <v>703.28</v>
      </c>
      <c r="E23" s="2"/>
      <c r="F23" s="2"/>
      <c r="G23" s="2"/>
      <c r="I23" s="2"/>
    </row>
    <row r="24" spans="1:9" ht="16.5" thickBot="1" x14ac:dyDescent="0.35">
      <c r="A24" s="10"/>
      <c r="B24" s="10">
        <v>22</v>
      </c>
      <c r="C24" s="22" t="s">
        <v>125</v>
      </c>
      <c r="D24" s="30">
        <v>186.06</v>
      </c>
      <c r="E24" s="2"/>
      <c r="F24" s="2"/>
      <c r="G24" s="2"/>
      <c r="I24" s="2"/>
    </row>
    <row r="25" spans="1:9" ht="16.5" thickBot="1" x14ac:dyDescent="0.35">
      <c r="A25" s="10"/>
      <c r="B25" s="10">
        <v>23</v>
      </c>
      <c r="C25" s="22" t="s">
        <v>126</v>
      </c>
      <c r="D25" s="30"/>
      <c r="E25" s="2"/>
      <c r="F25" s="2"/>
      <c r="G25" s="2"/>
      <c r="I25" s="2"/>
    </row>
    <row r="26" spans="1:9" ht="16.5" thickBot="1" x14ac:dyDescent="0.35">
      <c r="A26" s="10"/>
      <c r="B26" s="10">
        <v>24</v>
      </c>
      <c r="C26" s="22"/>
      <c r="D26" s="30"/>
      <c r="E26" s="2"/>
      <c r="F26" s="2"/>
      <c r="G26" s="2"/>
      <c r="I26" s="2"/>
    </row>
    <row r="27" spans="1:9" ht="16.5" thickBot="1" x14ac:dyDescent="0.35">
      <c r="A27" s="10"/>
      <c r="B27" s="10">
        <v>25</v>
      </c>
      <c r="C27" s="22"/>
      <c r="D27" s="30"/>
      <c r="E27" s="2"/>
      <c r="F27" s="2"/>
      <c r="G27" s="2"/>
      <c r="I27" s="2"/>
    </row>
    <row r="28" spans="1:9" ht="16.5" thickBot="1" x14ac:dyDescent="0.35">
      <c r="A28" s="10"/>
      <c r="B28" s="10">
        <v>26</v>
      </c>
      <c r="C28" s="22"/>
      <c r="D28" s="30"/>
      <c r="E28" s="2"/>
      <c r="F28" s="2"/>
      <c r="G28" s="2"/>
      <c r="I28" s="2"/>
    </row>
    <row r="29" spans="1:9" ht="15.75" x14ac:dyDescent="0.3">
      <c r="A29" s="10"/>
      <c r="B29" s="10"/>
      <c r="C29" s="63" t="s">
        <v>86</v>
      </c>
      <c r="D29" s="82" t="e">
        <f>SUM(D5:D28)+D36</f>
        <v>#REF!</v>
      </c>
      <c r="E29" s="2"/>
      <c r="F29" s="2"/>
    </row>
    <row r="30" spans="1:9" ht="15.75" x14ac:dyDescent="0.3">
      <c r="A30" s="10"/>
      <c r="B30" s="10"/>
      <c r="C30" s="14"/>
      <c r="D30" s="14"/>
      <c r="E30" s="2"/>
      <c r="F30" s="2"/>
      <c r="H30" s="4"/>
      <c r="I30" s="3"/>
    </row>
    <row r="31" spans="1:9" ht="16.5" thickBot="1" x14ac:dyDescent="0.35">
      <c r="A31" s="10"/>
      <c r="B31" s="20" t="s">
        <v>80</v>
      </c>
      <c r="C31" s="10"/>
      <c r="D31" s="10"/>
    </row>
    <row r="32" spans="1:9" ht="16.5" thickBot="1" x14ac:dyDescent="0.35">
      <c r="A32" s="10"/>
      <c r="B32" s="10"/>
      <c r="C32" s="22" t="s">
        <v>81</v>
      </c>
      <c r="D32" s="31">
        <v>0</v>
      </c>
    </row>
    <row r="33" spans="1:4" ht="16.5" thickBot="1" x14ac:dyDescent="0.35">
      <c r="A33" s="10"/>
      <c r="B33" s="10"/>
      <c r="C33" s="22" t="s">
        <v>82</v>
      </c>
      <c r="D33" s="78">
        <f>Administrative!F4*D32</f>
        <v>0</v>
      </c>
    </row>
    <row r="34" spans="1:4" ht="16.5" thickBot="1" x14ac:dyDescent="0.35">
      <c r="A34" s="10"/>
      <c r="B34" s="10"/>
      <c r="C34" s="22" t="s">
        <v>58</v>
      </c>
      <c r="D34" s="78">
        <f>Administrative!F5*D32</f>
        <v>0</v>
      </c>
    </row>
    <row r="35" spans="1:4" ht="16.5" thickBot="1" x14ac:dyDescent="0.35">
      <c r="A35" s="10"/>
      <c r="B35" s="10"/>
      <c r="C35" s="79" t="s">
        <v>89</v>
      </c>
      <c r="D35" s="80">
        <f>SUM(D32:D34)</f>
        <v>0</v>
      </c>
    </row>
    <row r="36" spans="1:4" ht="16.5" thickBot="1" x14ac:dyDescent="0.35">
      <c r="A36" s="10"/>
      <c r="B36" s="10"/>
      <c r="C36" s="81" t="s">
        <v>83</v>
      </c>
      <c r="D36" s="83" t="e">
        <f>D35-#REF!-#REF!-#REF!-#REF!-#REF!-#REF!-#REF!-#REF!-#REF!-#REF!-#REF!-#REF!-#REF!-#REF!-#REF!-#REF!-#REF!-'(EXAMPLE) Influenza Isolation'!J53-#REF!</f>
        <v>#REF!</v>
      </c>
    </row>
  </sheetData>
  <mergeCells count="1">
    <mergeCell ref="A5:A6"/>
  </mergeCells>
  <dataValidations count="1">
    <dataValidation allowBlank="1" showInputMessage="1" showErrorMessage="1" prompt="If the costs in this section are unknown, contact Kendal or Stuart for help.  The items below should not be the only section overhead costs, so add anything that is missing." sqref="A5:A6"/>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104"/>
  <sheetViews>
    <sheetView workbookViewId="0">
      <selection activeCell="H91" sqref="H91"/>
    </sheetView>
  </sheetViews>
  <sheetFormatPr defaultRowHeight="15" x14ac:dyDescent="0.25"/>
  <cols>
    <col min="1" max="1" width="8.140625" customWidth="1"/>
    <col min="2" max="2" width="3.42578125" customWidth="1"/>
    <col min="3" max="3" width="40.7109375" customWidth="1"/>
    <col min="4" max="4" width="19.42578125" style="2" customWidth="1"/>
    <col min="5" max="5" width="15.42578125" style="2" customWidth="1"/>
    <col min="6" max="6" width="12" style="2" customWidth="1"/>
    <col min="7" max="7" width="8.42578125" style="2" customWidth="1"/>
    <col min="8" max="8" width="22" customWidth="1"/>
    <col min="9" max="9" width="11.42578125" customWidth="1"/>
    <col min="10" max="10" width="16" customWidth="1"/>
    <col min="11" max="11" width="14.5703125" customWidth="1"/>
    <col min="12" max="12" width="1.85546875" customWidth="1"/>
  </cols>
  <sheetData>
    <row r="1" spans="1:13" ht="17.25" thickBot="1" x14ac:dyDescent="0.35">
      <c r="A1" s="84" t="s">
        <v>54</v>
      </c>
      <c r="B1" s="9"/>
      <c r="C1" s="9"/>
      <c r="D1" s="11" t="s">
        <v>17</v>
      </c>
      <c r="E1" s="12" t="s">
        <v>90</v>
      </c>
      <c r="F1" s="13"/>
      <c r="G1" s="14"/>
      <c r="H1" s="15" t="s">
        <v>2</v>
      </c>
      <c r="I1" s="16" t="s">
        <v>91</v>
      </c>
      <c r="J1" s="17"/>
      <c r="K1" s="18"/>
      <c r="L1" s="10"/>
      <c r="M1" s="10"/>
    </row>
    <row r="2" spans="1:13" ht="16.5" thickBot="1" x14ac:dyDescent="0.35">
      <c r="A2" s="10"/>
      <c r="B2" s="10"/>
      <c r="C2" s="10"/>
      <c r="D2" s="14"/>
      <c r="E2" s="14"/>
      <c r="F2" s="14"/>
      <c r="G2" s="14"/>
      <c r="H2" s="15" t="s">
        <v>44</v>
      </c>
      <c r="I2" s="19" t="e">
        <f>#REF!</f>
        <v>#REF!</v>
      </c>
      <c r="J2" s="20" t="s">
        <v>45</v>
      </c>
      <c r="K2" s="21" t="e">
        <f>(I3)/(I2)</f>
        <v>#REF!</v>
      </c>
      <c r="L2" s="10"/>
      <c r="M2" s="10"/>
    </row>
    <row r="3" spans="1:13" ht="16.5" thickBot="1" x14ac:dyDescent="0.35">
      <c r="A3" s="20" t="s">
        <v>0</v>
      </c>
      <c r="B3" s="10"/>
      <c r="C3" s="10"/>
      <c r="D3" s="14"/>
      <c r="E3" s="14"/>
      <c r="F3" s="14"/>
      <c r="G3" s="14"/>
      <c r="H3" s="15" t="s">
        <v>3</v>
      </c>
      <c r="I3" s="22">
        <v>890</v>
      </c>
      <c r="J3" s="20" t="s">
        <v>4</v>
      </c>
      <c r="K3" s="22">
        <v>2013</v>
      </c>
      <c r="L3" s="10"/>
      <c r="M3" s="10"/>
    </row>
    <row r="4" spans="1:13" ht="15.75" x14ac:dyDescent="0.3">
      <c r="A4" s="10"/>
      <c r="B4" s="10"/>
      <c r="C4" s="10"/>
      <c r="D4" s="14"/>
      <c r="E4" s="14"/>
      <c r="F4" s="14"/>
      <c r="G4" s="14"/>
      <c r="H4" s="10"/>
      <c r="I4" s="23"/>
      <c r="J4" s="10"/>
      <c r="K4" s="24"/>
      <c r="L4" s="10"/>
      <c r="M4" s="10"/>
    </row>
    <row r="5" spans="1:13" ht="30" customHeight="1" thickBot="1" x14ac:dyDescent="0.35">
      <c r="A5" s="10"/>
      <c r="B5" s="60" t="s">
        <v>22</v>
      </c>
      <c r="C5" s="61"/>
      <c r="D5" s="26" t="s">
        <v>48</v>
      </c>
      <c r="E5" s="26" t="s">
        <v>47</v>
      </c>
      <c r="F5" s="14"/>
      <c r="G5" s="14"/>
      <c r="H5" s="10"/>
      <c r="I5" s="27" t="s">
        <v>53</v>
      </c>
      <c r="J5" s="27" t="s">
        <v>85</v>
      </c>
      <c r="K5" s="28" t="s">
        <v>13</v>
      </c>
    </row>
    <row r="6" spans="1:13" ht="20.25" thickBot="1" x14ac:dyDescent="0.4">
      <c r="A6" s="55" t="s">
        <v>23</v>
      </c>
      <c r="B6" s="10">
        <v>1</v>
      </c>
      <c r="C6" s="22" t="s">
        <v>135</v>
      </c>
      <c r="D6" s="30">
        <f>1/$I$3</f>
        <v>1.1235955056179776E-3</v>
      </c>
      <c r="E6" s="31">
        <v>2353</v>
      </c>
      <c r="F6" s="14" t="s">
        <v>153</v>
      </c>
      <c r="G6" s="14"/>
      <c r="H6" s="10"/>
      <c r="I6" s="14">
        <f>D6*E6</f>
        <v>2.6438202247191014</v>
      </c>
      <c r="J6" s="10">
        <f>I6*$I$3</f>
        <v>2353.0000000000005</v>
      </c>
      <c r="K6" s="32" t="e">
        <f>I38+I53+I55+I56+I57</f>
        <v>#REF!</v>
      </c>
    </row>
    <row r="7" spans="1:13" ht="16.5" thickBot="1" x14ac:dyDescent="0.35">
      <c r="A7" s="33"/>
      <c r="B7" s="10">
        <v>2</v>
      </c>
      <c r="C7" s="22" t="s">
        <v>136</v>
      </c>
      <c r="D7" s="30">
        <f t="shared" ref="D7:D10" si="0">1/$I$3</f>
        <v>1.1235955056179776E-3</v>
      </c>
      <c r="E7" s="31">
        <v>1610</v>
      </c>
      <c r="F7" s="14" t="s">
        <v>153</v>
      </c>
      <c r="G7" s="14"/>
      <c r="H7" s="10"/>
      <c r="I7" s="14">
        <f t="shared" ref="I7:I37" si="1">D7*E7</f>
        <v>1.808988764044944</v>
      </c>
      <c r="J7" s="10">
        <f t="shared" ref="J7:J37" si="2">I7*$I$3</f>
        <v>1610.0000000000002</v>
      </c>
      <c r="K7" s="10"/>
    </row>
    <row r="8" spans="1:13" ht="16.5" thickBot="1" x14ac:dyDescent="0.35">
      <c r="A8" s="10"/>
      <c r="B8" s="10">
        <v>3</v>
      </c>
      <c r="C8" s="22" t="s">
        <v>137</v>
      </c>
      <c r="D8" s="30">
        <f t="shared" si="0"/>
        <v>1.1235955056179776E-3</v>
      </c>
      <c r="E8" s="31">
        <v>811.54</v>
      </c>
      <c r="F8" s="14" t="s">
        <v>153</v>
      </c>
      <c r="G8" s="14"/>
      <c r="H8" s="10"/>
      <c r="I8" s="14">
        <f t="shared" si="1"/>
        <v>0.91184269662921347</v>
      </c>
      <c r="J8" s="10">
        <f t="shared" si="2"/>
        <v>811.54</v>
      </c>
      <c r="K8" s="10"/>
    </row>
    <row r="9" spans="1:13" ht="16.5" thickBot="1" x14ac:dyDescent="0.35">
      <c r="A9" s="10"/>
      <c r="B9" s="10">
        <v>4</v>
      </c>
      <c r="C9" s="22" t="s">
        <v>138</v>
      </c>
      <c r="D9" s="30">
        <f t="shared" si="0"/>
        <v>1.1235955056179776E-3</v>
      </c>
      <c r="E9" s="31">
        <v>442.8</v>
      </c>
      <c r="F9" s="14" t="s">
        <v>153</v>
      </c>
      <c r="G9" s="14"/>
      <c r="H9" s="10"/>
      <c r="I9" s="14">
        <f t="shared" si="1"/>
        <v>0.49752808988764052</v>
      </c>
      <c r="J9" s="10">
        <f t="shared" si="2"/>
        <v>442.80000000000007</v>
      </c>
      <c r="K9" s="10"/>
    </row>
    <row r="10" spans="1:13" ht="16.5" thickBot="1" x14ac:dyDescent="0.35">
      <c r="A10" s="10"/>
      <c r="B10" s="10">
        <v>5</v>
      </c>
      <c r="C10" s="22" t="s">
        <v>139</v>
      </c>
      <c r="D10" s="30">
        <f t="shared" si="0"/>
        <v>1.1235955056179776E-3</v>
      </c>
      <c r="E10" s="31">
        <v>257.79000000000002</v>
      </c>
      <c r="F10" s="14" t="s">
        <v>153</v>
      </c>
      <c r="G10" s="14"/>
      <c r="H10" s="10"/>
      <c r="I10" s="14">
        <f t="shared" si="1"/>
        <v>0.28965168539325847</v>
      </c>
      <c r="J10" s="10">
        <f t="shared" si="2"/>
        <v>257.79000000000002</v>
      </c>
      <c r="K10" s="10"/>
    </row>
    <row r="11" spans="1:13" ht="16.5" thickBot="1" x14ac:dyDescent="0.35">
      <c r="A11" s="10"/>
      <c r="B11" s="10">
        <v>6</v>
      </c>
      <c r="C11" s="22" t="s">
        <v>140</v>
      </c>
      <c r="D11" s="30">
        <f>1/$I$3</f>
        <v>1.1235955056179776E-3</v>
      </c>
      <c r="E11" s="31">
        <v>314.33999999999997</v>
      </c>
      <c r="F11" s="14" t="s">
        <v>153</v>
      </c>
      <c r="G11" s="14"/>
      <c r="H11" s="10"/>
      <c r="I11" s="14">
        <f t="shared" si="1"/>
        <v>0.35319101123595503</v>
      </c>
      <c r="J11" s="10">
        <f t="shared" si="2"/>
        <v>314.33999999999997</v>
      </c>
      <c r="K11" s="10"/>
    </row>
    <row r="12" spans="1:13" ht="16.5" thickBot="1" x14ac:dyDescent="0.35">
      <c r="A12" s="10"/>
      <c r="B12" s="10">
        <v>7</v>
      </c>
      <c r="C12" s="22" t="s">
        <v>141</v>
      </c>
      <c r="D12" s="30">
        <f>1/$I$3</f>
        <v>1.1235955056179776E-3</v>
      </c>
      <c r="E12" s="31">
        <v>8192.58</v>
      </c>
      <c r="F12" s="14" t="s">
        <v>153</v>
      </c>
      <c r="G12" s="14"/>
      <c r="H12" s="10"/>
      <c r="I12" s="14">
        <f t="shared" si="1"/>
        <v>9.2051460674157308</v>
      </c>
      <c r="J12" s="10">
        <f t="shared" si="2"/>
        <v>8192.58</v>
      </c>
      <c r="K12" s="10"/>
    </row>
    <row r="13" spans="1:13" ht="16.5" thickBot="1" x14ac:dyDescent="0.35">
      <c r="A13" s="10"/>
      <c r="B13" s="10">
        <v>8</v>
      </c>
      <c r="C13" s="22" t="s">
        <v>142</v>
      </c>
      <c r="D13" s="30">
        <v>1.5</v>
      </c>
      <c r="E13" s="31">
        <v>1.0725</v>
      </c>
      <c r="F13" s="14"/>
      <c r="G13" s="14"/>
      <c r="H13" s="10"/>
      <c r="I13" s="14">
        <f t="shared" si="1"/>
        <v>1.6087500000000001</v>
      </c>
      <c r="J13" s="10">
        <f t="shared" si="2"/>
        <v>1431.7875000000001</v>
      </c>
      <c r="K13" s="10"/>
    </row>
    <row r="14" spans="1:13" ht="16.5" thickBot="1" x14ac:dyDescent="0.35">
      <c r="A14" s="10"/>
      <c r="B14" s="10">
        <v>9</v>
      </c>
      <c r="C14" s="22" t="s">
        <v>143</v>
      </c>
      <c r="D14" s="30">
        <v>1</v>
      </c>
      <c r="E14" s="31">
        <v>0.24099999999999999</v>
      </c>
      <c r="F14" s="14"/>
      <c r="G14" s="14"/>
      <c r="H14" s="10"/>
      <c r="I14" s="14">
        <f t="shared" si="1"/>
        <v>0.24099999999999999</v>
      </c>
      <c r="J14" s="10">
        <f t="shared" si="2"/>
        <v>214.48999999999998</v>
      </c>
      <c r="K14" s="10"/>
    </row>
    <row r="15" spans="1:13" ht="16.5" thickBot="1" x14ac:dyDescent="0.35">
      <c r="A15" s="10"/>
      <c r="B15" s="10">
        <v>10</v>
      </c>
      <c r="C15" s="22" t="s">
        <v>144</v>
      </c>
      <c r="D15" s="30">
        <f>1/$I$3</f>
        <v>1.1235955056179776E-3</v>
      </c>
      <c r="E15" s="31">
        <v>700</v>
      </c>
      <c r="F15" s="14" t="s">
        <v>153</v>
      </c>
      <c r="G15" s="14"/>
      <c r="H15" s="10"/>
      <c r="I15" s="14">
        <f t="shared" si="1"/>
        <v>0.7865168539325843</v>
      </c>
      <c r="J15" s="10">
        <f t="shared" si="2"/>
        <v>700</v>
      </c>
      <c r="K15" s="10"/>
    </row>
    <row r="16" spans="1:13" ht="16.5" thickBot="1" x14ac:dyDescent="0.35">
      <c r="A16" s="10"/>
      <c r="B16" s="10">
        <v>11</v>
      </c>
      <c r="C16" s="22" t="s">
        <v>145</v>
      </c>
      <c r="D16" s="30">
        <f>1/$I$3</f>
        <v>1.1235955056179776E-3</v>
      </c>
      <c r="E16" s="31">
        <v>2878.47</v>
      </c>
      <c r="F16" s="14" t="s">
        <v>153</v>
      </c>
      <c r="G16" s="14"/>
      <c r="H16" s="10"/>
      <c r="I16" s="14">
        <f t="shared" si="1"/>
        <v>3.2342359550561799</v>
      </c>
      <c r="J16" s="10">
        <f t="shared" si="2"/>
        <v>2878.4700000000003</v>
      </c>
      <c r="K16" s="10"/>
    </row>
    <row r="17" spans="1:11" ht="16.5" thickBot="1" x14ac:dyDescent="0.35">
      <c r="A17" s="10"/>
      <c r="B17" s="10">
        <v>12</v>
      </c>
      <c r="C17" s="22" t="s">
        <v>146</v>
      </c>
      <c r="D17" s="30">
        <f>1/$I$3</f>
        <v>1.1235955056179776E-3</v>
      </c>
      <c r="E17" s="31">
        <v>609.6</v>
      </c>
      <c r="F17" s="14" t="s">
        <v>153</v>
      </c>
      <c r="G17" s="14"/>
      <c r="H17" s="10"/>
      <c r="I17" s="14">
        <f t="shared" si="1"/>
        <v>0.68494382022471922</v>
      </c>
      <c r="J17" s="10">
        <f t="shared" si="2"/>
        <v>609.60000000000014</v>
      </c>
      <c r="K17" s="10"/>
    </row>
    <row r="18" spans="1:11" ht="16.5" thickBot="1" x14ac:dyDescent="0.35">
      <c r="A18" s="10"/>
      <c r="B18" s="10">
        <v>13</v>
      </c>
      <c r="C18" s="22" t="s">
        <v>101</v>
      </c>
      <c r="D18" s="30">
        <f>1/$I$3</f>
        <v>1.1235955056179776E-3</v>
      </c>
      <c r="E18" s="31">
        <v>254.4</v>
      </c>
      <c r="F18" s="14" t="s">
        <v>153</v>
      </c>
      <c r="G18" s="14"/>
      <c r="H18" s="10"/>
      <c r="I18" s="14">
        <f t="shared" si="1"/>
        <v>0.28584269662921352</v>
      </c>
      <c r="J18" s="10">
        <f t="shared" si="2"/>
        <v>254.40000000000003</v>
      </c>
      <c r="K18" s="10"/>
    </row>
    <row r="19" spans="1:11" ht="16.5" thickBot="1" x14ac:dyDescent="0.35">
      <c r="A19" s="10"/>
      <c r="B19" s="10">
        <v>14</v>
      </c>
      <c r="C19" s="22" t="s">
        <v>147</v>
      </c>
      <c r="D19" s="30">
        <f>1/$I$3</f>
        <v>1.1235955056179776E-3</v>
      </c>
      <c r="E19" s="31">
        <v>74.459999999999994</v>
      </c>
      <c r="F19" s="14" t="s">
        <v>153</v>
      </c>
      <c r="G19" s="14"/>
      <c r="H19" s="10"/>
      <c r="I19" s="14">
        <f t="shared" si="1"/>
        <v>8.3662921348314601E-2</v>
      </c>
      <c r="J19" s="10">
        <f t="shared" si="2"/>
        <v>74.459999999999994</v>
      </c>
      <c r="K19" s="10"/>
    </row>
    <row r="20" spans="1:11" ht="16.5" thickBot="1" x14ac:dyDescent="0.35">
      <c r="A20" s="10"/>
      <c r="B20" s="10">
        <v>15</v>
      </c>
      <c r="C20" s="22" t="s">
        <v>148</v>
      </c>
      <c r="D20" s="30">
        <f>1/16</f>
        <v>6.25E-2</v>
      </c>
      <c r="E20" s="31">
        <v>1.89</v>
      </c>
      <c r="F20" s="14"/>
      <c r="G20" s="14"/>
      <c r="H20" s="10"/>
      <c r="I20" s="14">
        <f t="shared" si="1"/>
        <v>0.11812499999999999</v>
      </c>
      <c r="J20" s="10">
        <f t="shared" si="2"/>
        <v>105.13124999999999</v>
      </c>
      <c r="K20" s="10"/>
    </row>
    <row r="21" spans="1:11" ht="16.5" thickBot="1" x14ac:dyDescent="0.35">
      <c r="A21" s="10"/>
      <c r="B21" s="10">
        <v>16</v>
      </c>
      <c r="C21" s="22" t="s">
        <v>94</v>
      </c>
      <c r="D21" s="30">
        <f>1/$I$3</f>
        <v>1.1235955056179776E-3</v>
      </c>
      <c r="E21" s="31">
        <v>874.14</v>
      </c>
      <c r="F21" s="14" t="s">
        <v>153</v>
      </c>
      <c r="G21" s="14"/>
      <c r="H21" s="10"/>
      <c r="I21" s="14">
        <f t="shared" ref="I21:I22" si="3">D21*E21</f>
        <v>0.98217977528089895</v>
      </c>
      <c r="J21" s="10">
        <f t="shared" ref="J21:J22" si="4">I21*$I$3</f>
        <v>874.1400000000001</v>
      </c>
      <c r="K21" s="10"/>
    </row>
    <row r="22" spans="1:11" ht="16.5" thickBot="1" x14ac:dyDescent="0.35">
      <c r="A22" s="10"/>
      <c r="B22" s="10">
        <v>17</v>
      </c>
      <c r="C22" s="22"/>
      <c r="D22" s="30"/>
      <c r="E22" s="31"/>
      <c r="F22" s="14"/>
      <c r="G22" s="14"/>
      <c r="H22" s="10"/>
      <c r="I22" s="14">
        <f t="shared" si="3"/>
        <v>0</v>
      </c>
      <c r="J22" s="10">
        <f t="shared" si="4"/>
        <v>0</v>
      </c>
      <c r="K22" s="10"/>
    </row>
    <row r="23" spans="1:11" ht="16.5" thickBot="1" x14ac:dyDescent="0.35">
      <c r="A23" s="10"/>
      <c r="B23" s="10">
        <v>18</v>
      </c>
      <c r="C23" s="22" t="s">
        <v>149</v>
      </c>
      <c r="D23" s="30">
        <f>1/$I$3</f>
        <v>1.1235955056179776E-3</v>
      </c>
      <c r="E23" s="31">
        <v>8268</v>
      </c>
      <c r="F23" s="14" t="s">
        <v>153</v>
      </c>
      <c r="G23" s="14"/>
      <c r="H23" s="10"/>
      <c r="I23" s="14">
        <f t="shared" si="1"/>
        <v>9.2898876404494395</v>
      </c>
      <c r="J23" s="10">
        <f t="shared" si="2"/>
        <v>8268.0000000000018</v>
      </c>
      <c r="K23" s="10"/>
    </row>
    <row r="24" spans="1:11" ht="16.5" thickBot="1" x14ac:dyDescent="0.35">
      <c r="A24" s="10"/>
      <c r="B24" s="10">
        <v>19</v>
      </c>
      <c r="C24" s="22" t="s">
        <v>150</v>
      </c>
      <c r="D24" s="30">
        <f>1/$I$3</f>
        <v>1.1235955056179776E-3</v>
      </c>
      <c r="E24" s="31">
        <v>275</v>
      </c>
      <c r="F24" s="14" t="s">
        <v>153</v>
      </c>
      <c r="G24" s="14"/>
      <c r="H24" s="10"/>
      <c r="I24" s="14">
        <f t="shared" si="1"/>
        <v>0.30898876404494385</v>
      </c>
      <c r="J24" s="10">
        <f t="shared" si="2"/>
        <v>275.00000000000006</v>
      </c>
      <c r="K24" s="10"/>
    </row>
    <row r="25" spans="1:11" ht="16.5" thickBot="1" x14ac:dyDescent="0.35">
      <c r="A25" s="10"/>
      <c r="B25" s="10">
        <v>20</v>
      </c>
      <c r="C25" s="22" t="s">
        <v>151</v>
      </c>
      <c r="D25" s="30">
        <f>1/$I$3</f>
        <v>1.1235955056179776E-3</v>
      </c>
      <c r="E25" s="31">
        <v>175</v>
      </c>
      <c r="F25" s="14" t="s">
        <v>153</v>
      </c>
      <c r="G25" s="14"/>
      <c r="H25" s="10"/>
      <c r="I25" s="14">
        <f t="shared" si="1"/>
        <v>0.19662921348314608</v>
      </c>
      <c r="J25" s="10">
        <f t="shared" si="2"/>
        <v>175</v>
      </c>
      <c r="K25" s="10"/>
    </row>
    <row r="26" spans="1:11" ht="16.5" thickBot="1" x14ac:dyDescent="0.35">
      <c r="A26" s="10"/>
      <c r="B26" s="10">
        <v>21</v>
      </c>
      <c r="C26" s="22" t="s">
        <v>154</v>
      </c>
      <c r="D26" s="30">
        <f>1/$I$3</f>
        <v>1.1235955056179776E-3</v>
      </c>
      <c r="E26" s="31">
        <v>635.1</v>
      </c>
      <c r="F26" s="14" t="s">
        <v>153</v>
      </c>
      <c r="G26" s="14"/>
      <c r="H26" s="10"/>
      <c r="I26" s="14">
        <f t="shared" ref="I26:I28" si="5">D26*E26</f>
        <v>0.71359550561797758</v>
      </c>
      <c r="J26" s="10">
        <f t="shared" ref="J26:J28" si="6">I26*$I$3</f>
        <v>635.1</v>
      </c>
      <c r="K26" s="10"/>
    </row>
    <row r="27" spans="1:11" ht="16.5" thickBot="1" x14ac:dyDescent="0.35">
      <c r="A27" s="10"/>
      <c r="B27" s="10">
        <v>22</v>
      </c>
      <c r="C27" s="22"/>
      <c r="D27" s="30"/>
      <c r="E27" s="31"/>
      <c r="F27" s="14"/>
      <c r="G27" s="14"/>
      <c r="H27" s="10"/>
      <c r="I27" s="14">
        <f t="shared" si="5"/>
        <v>0</v>
      </c>
      <c r="J27" s="10">
        <f t="shared" si="6"/>
        <v>0</v>
      </c>
      <c r="K27" s="10"/>
    </row>
    <row r="28" spans="1:11" ht="16.5" thickBot="1" x14ac:dyDescent="0.35">
      <c r="A28" s="10"/>
      <c r="B28" s="10">
        <v>23</v>
      </c>
      <c r="C28" s="22"/>
      <c r="D28" s="30"/>
      <c r="E28" s="31"/>
      <c r="F28" s="14"/>
      <c r="G28" s="14"/>
      <c r="H28" s="10"/>
      <c r="I28" s="14">
        <f t="shared" si="5"/>
        <v>0</v>
      </c>
      <c r="J28" s="10">
        <f t="shared" si="6"/>
        <v>0</v>
      </c>
      <c r="K28" s="10"/>
    </row>
    <row r="29" spans="1:11" ht="16.5" thickBot="1" x14ac:dyDescent="0.35">
      <c r="A29" s="10"/>
      <c r="B29" s="10">
        <v>24</v>
      </c>
      <c r="C29" s="22"/>
      <c r="D29" s="30"/>
      <c r="E29" s="31"/>
      <c r="F29" s="14"/>
      <c r="G29" s="14"/>
      <c r="H29" s="10"/>
      <c r="I29" s="14">
        <f t="shared" si="1"/>
        <v>0</v>
      </c>
      <c r="J29" s="10">
        <f t="shared" si="2"/>
        <v>0</v>
      </c>
      <c r="K29" s="10"/>
    </row>
    <row r="30" spans="1:11" ht="16.5" thickBot="1" x14ac:dyDescent="0.35">
      <c r="A30" s="10"/>
      <c r="B30" s="20" t="s">
        <v>35</v>
      </c>
      <c r="C30" s="10"/>
      <c r="D30" s="14"/>
      <c r="E30" s="14"/>
      <c r="F30" s="14"/>
      <c r="G30" s="14"/>
      <c r="H30" s="10"/>
      <c r="I30" s="14"/>
      <c r="J30" s="10"/>
      <c r="K30" s="10"/>
    </row>
    <row r="31" spans="1:11" ht="15.75" customHeight="1" thickBot="1" x14ac:dyDescent="0.35">
      <c r="A31" s="55" t="s">
        <v>23</v>
      </c>
      <c r="B31" s="10">
        <v>1</v>
      </c>
      <c r="C31" s="22"/>
      <c r="D31" s="30"/>
      <c r="E31" s="31"/>
      <c r="F31" s="14"/>
      <c r="G31" s="14"/>
      <c r="H31" s="10"/>
      <c r="I31" s="14">
        <f t="shared" si="1"/>
        <v>0</v>
      </c>
      <c r="J31" s="10">
        <f t="shared" si="2"/>
        <v>0</v>
      </c>
      <c r="K31" s="10"/>
    </row>
    <row r="32" spans="1:11" ht="15.75" customHeight="1" thickBot="1" x14ac:dyDescent="0.35">
      <c r="A32" s="33"/>
      <c r="B32" s="10">
        <v>2</v>
      </c>
      <c r="C32" s="22"/>
      <c r="D32" s="30"/>
      <c r="E32" s="31"/>
      <c r="F32" s="14"/>
      <c r="G32" s="14"/>
      <c r="H32" s="10"/>
      <c r="I32" s="14">
        <f t="shared" si="1"/>
        <v>0</v>
      </c>
      <c r="J32" s="10">
        <f t="shared" si="2"/>
        <v>0</v>
      </c>
      <c r="K32" s="10"/>
    </row>
    <row r="33" spans="1:11" ht="16.5" thickBot="1" x14ac:dyDescent="0.35">
      <c r="A33" s="10"/>
      <c r="B33" s="20" t="s">
        <v>5</v>
      </c>
      <c r="C33" s="10"/>
      <c r="D33" s="14"/>
      <c r="E33" s="14"/>
      <c r="F33" s="14"/>
      <c r="G33" s="14"/>
      <c r="H33" s="10"/>
      <c r="I33" s="14"/>
      <c r="J33" s="10"/>
      <c r="K33" s="10"/>
    </row>
    <row r="34" spans="1:11" ht="15.75" customHeight="1" thickBot="1" x14ac:dyDescent="0.35">
      <c r="A34" s="55" t="s">
        <v>23</v>
      </c>
      <c r="B34" s="10">
        <v>1</v>
      </c>
      <c r="C34" s="22" t="s">
        <v>102</v>
      </c>
      <c r="D34" s="30"/>
      <c r="E34" s="31"/>
      <c r="F34" s="14"/>
      <c r="G34" s="14"/>
      <c r="H34" s="10"/>
      <c r="I34" s="14">
        <f t="shared" si="1"/>
        <v>0</v>
      </c>
      <c r="J34" s="10">
        <f t="shared" si="2"/>
        <v>0</v>
      </c>
      <c r="K34" s="10"/>
    </row>
    <row r="35" spans="1:11" ht="15.75" customHeight="1" thickBot="1" x14ac:dyDescent="0.35">
      <c r="A35" s="55"/>
      <c r="B35" s="10">
        <v>2</v>
      </c>
      <c r="C35" s="22" t="s">
        <v>152</v>
      </c>
      <c r="D35" s="30">
        <f>1/$I$3</f>
        <v>1.1235955056179776E-3</v>
      </c>
      <c r="E35" s="31">
        <v>336</v>
      </c>
      <c r="F35" s="14"/>
      <c r="G35" s="14"/>
      <c r="H35" s="10"/>
      <c r="I35" s="14">
        <f t="shared" si="1"/>
        <v>0.37752808988764047</v>
      </c>
      <c r="J35" s="10">
        <f t="shared" si="2"/>
        <v>336</v>
      </c>
      <c r="K35" s="10"/>
    </row>
    <row r="36" spans="1:11" ht="16.5" thickBot="1" x14ac:dyDescent="0.35">
      <c r="A36" s="58"/>
      <c r="B36" s="10">
        <v>3</v>
      </c>
      <c r="C36" s="22"/>
      <c r="D36" s="30"/>
      <c r="E36" s="31"/>
      <c r="F36" s="14"/>
      <c r="G36" s="14"/>
      <c r="H36" s="10"/>
      <c r="I36" s="14">
        <f t="shared" si="1"/>
        <v>0</v>
      </c>
      <c r="J36" s="10">
        <f t="shared" si="2"/>
        <v>0</v>
      </c>
      <c r="K36" s="10"/>
    </row>
    <row r="37" spans="1:11" ht="16.5" thickBot="1" x14ac:dyDescent="0.35">
      <c r="A37" s="58"/>
      <c r="B37" s="10">
        <v>4</v>
      </c>
      <c r="C37" s="22"/>
      <c r="D37" s="30"/>
      <c r="E37" s="31"/>
      <c r="F37" s="14"/>
      <c r="G37" s="14"/>
      <c r="H37" s="10"/>
      <c r="I37" s="14">
        <f t="shared" si="1"/>
        <v>0</v>
      </c>
      <c r="J37" s="10">
        <f t="shared" si="2"/>
        <v>0</v>
      </c>
      <c r="K37" s="10"/>
    </row>
    <row r="38" spans="1:11" ht="15.75" x14ac:dyDescent="0.3">
      <c r="A38" s="10"/>
      <c r="B38" s="10"/>
      <c r="C38" s="10"/>
      <c r="D38" s="34"/>
      <c r="E38" s="14"/>
      <c r="F38" s="14"/>
      <c r="G38" s="14"/>
      <c r="H38" s="15" t="s">
        <v>46</v>
      </c>
      <c r="I38" s="35">
        <f>SUM(I6:I37)</f>
        <v>34.622054775280901</v>
      </c>
      <c r="J38" s="85">
        <f>SUM(J6:J37)</f>
        <v>30813.628749999996</v>
      </c>
      <c r="K38" s="10"/>
    </row>
    <row r="39" spans="1:11" ht="15.75" x14ac:dyDescent="0.3">
      <c r="A39" s="10"/>
      <c r="B39" s="10"/>
      <c r="C39" s="10"/>
      <c r="D39" s="34"/>
      <c r="E39" s="14"/>
      <c r="F39" s="14"/>
      <c r="G39" s="14"/>
      <c r="H39" s="10"/>
      <c r="I39" s="14"/>
      <c r="J39" s="10"/>
      <c r="K39" s="10"/>
    </row>
    <row r="40" spans="1:11" ht="15.75" x14ac:dyDescent="0.3">
      <c r="A40" s="20" t="s">
        <v>1</v>
      </c>
      <c r="B40" s="10"/>
      <c r="C40" s="10"/>
      <c r="D40" s="14"/>
      <c r="E40" s="14"/>
      <c r="F40" s="14"/>
      <c r="G40" s="14"/>
      <c r="H40" s="10"/>
      <c r="I40" s="10"/>
      <c r="J40" s="10"/>
      <c r="K40" s="10"/>
    </row>
    <row r="41" spans="1:11" s="1" customFormat="1" ht="16.5" thickBot="1" x14ac:dyDescent="0.35">
      <c r="A41" s="36"/>
      <c r="B41" s="36"/>
      <c r="C41" s="36"/>
      <c r="D41" s="26" t="s">
        <v>49</v>
      </c>
      <c r="E41" s="37"/>
      <c r="F41" s="26" t="s">
        <v>50</v>
      </c>
      <c r="G41" s="26" t="s">
        <v>11</v>
      </c>
      <c r="H41" s="28" t="s">
        <v>12</v>
      </c>
      <c r="I41" s="28" t="s">
        <v>53</v>
      </c>
      <c r="J41" s="28" t="s">
        <v>85</v>
      </c>
      <c r="K41" s="36"/>
    </row>
    <row r="42" spans="1:11" ht="15.75" customHeight="1" thickBot="1" x14ac:dyDescent="0.35">
      <c r="A42" s="55" t="s">
        <v>23</v>
      </c>
      <c r="B42" s="10">
        <v>1</v>
      </c>
      <c r="C42" s="10" t="s">
        <v>20</v>
      </c>
      <c r="D42" s="45"/>
      <c r="E42" s="14"/>
      <c r="F42" s="38">
        <f>D42/60</f>
        <v>0</v>
      </c>
      <c r="G42" s="31">
        <v>19</v>
      </c>
      <c r="H42" s="22" t="s">
        <v>96</v>
      </c>
      <c r="I42" s="39">
        <f t="shared" ref="I42:I49" si="7">(F42)*(G42)</f>
        <v>0</v>
      </c>
      <c r="J42" s="39">
        <f>I42*$I$3</f>
        <v>0</v>
      </c>
      <c r="K42" s="10"/>
    </row>
    <row r="43" spans="1:11" ht="15.75" customHeight="1" thickBot="1" x14ac:dyDescent="0.35">
      <c r="A43" s="55"/>
      <c r="B43" s="10">
        <v>2</v>
      </c>
      <c r="C43" s="10" t="s">
        <v>21</v>
      </c>
      <c r="D43" s="45"/>
      <c r="E43" s="14"/>
      <c r="F43" s="38">
        <f t="shared" ref="F43:F49" si="8">D43/60</f>
        <v>0</v>
      </c>
      <c r="G43" s="31"/>
      <c r="H43" s="22"/>
      <c r="I43" s="39">
        <f t="shared" si="7"/>
        <v>0</v>
      </c>
      <c r="J43" s="39">
        <f t="shared" ref="J43:J52" si="9">I43*$I$3</f>
        <v>0</v>
      </c>
      <c r="K43" s="10"/>
    </row>
    <row r="44" spans="1:11" ht="16.5" thickBot="1" x14ac:dyDescent="0.35">
      <c r="A44" s="10"/>
      <c r="B44" s="10">
        <v>3</v>
      </c>
      <c r="C44" s="10" t="s">
        <v>6</v>
      </c>
      <c r="D44" s="45"/>
      <c r="E44" s="14"/>
      <c r="F44" s="38">
        <f t="shared" si="8"/>
        <v>0</v>
      </c>
      <c r="G44" s="31"/>
      <c r="H44" s="22"/>
      <c r="I44" s="39">
        <f t="shared" si="7"/>
        <v>0</v>
      </c>
      <c r="J44" s="39">
        <f t="shared" si="9"/>
        <v>0</v>
      </c>
      <c r="K44" s="10"/>
    </row>
    <row r="45" spans="1:11" ht="16.5" thickBot="1" x14ac:dyDescent="0.35">
      <c r="A45" s="10"/>
      <c r="B45" s="10">
        <v>4</v>
      </c>
      <c r="C45" s="10" t="s">
        <v>7</v>
      </c>
      <c r="D45" s="45">
        <v>83</v>
      </c>
      <c r="E45" s="14" t="s">
        <v>155</v>
      </c>
      <c r="F45" s="38">
        <f t="shared" si="8"/>
        <v>1.3833333333333333</v>
      </c>
      <c r="G45" s="31">
        <v>21.5</v>
      </c>
      <c r="H45" s="22" t="s">
        <v>92</v>
      </c>
      <c r="I45" s="39">
        <f t="shared" si="7"/>
        <v>29.741666666666667</v>
      </c>
      <c r="J45" s="39">
        <f t="shared" si="9"/>
        <v>26470.083333333332</v>
      </c>
      <c r="K45" s="10"/>
    </row>
    <row r="46" spans="1:11" ht="16.5" thickBot="1" x14ac:dyDescent="0.35">
      <c r="A46" s="10"/>
      <c r="B46" s="10">
        <v>5</v>
      </c>
      <c r="C46" s="10" t="s">
        <v>8</v>
      </c>
      <c r="D46" s="45"/>
      <c r="E46" s="14"/>
      <c r="F46" s="38">
        <f t="shared" si="8"/>
        <v>0</v>
      </c>
      <c r="G46" s="31">
        <v>21.5</v>
      </c>
      <c r="H46" s="22" t="s">
        <v>92</v>
      </c>
      <c r="I46" s="39">
        <f t="shared" si="7"/>
        <v>0</v>
      </c>
      <c r="J46" s="39">
        <f t="shared" si="9"/>
        <v>0</v>
      </c>
      <c r="K46" s="10"/>
    </row>
    <row r="47" spans="1:11" ht="16.5" thickBot="1" x14ac:dyDescent="0.35">
      <c r="A47" s="10"/>
      <c r="B47" s="10">
        <v>6</v>
      </c>
      <c r="C47" s="10" t="s">
        <v>9</v>
      </c>
      <c r="D47" s="45"/>
      <c r="E47" s="14"/>
      <c r="F47" s="38">
        <f t="shared" si="8"/>
        <v>0</v>
      </c>
      <c r="G47" s="31">
        <v>21.5</v>
      </c>
      <c r="H47" s="22" t="s">
        <v>92</v>
      </c>
      <c r="I47" s="39">
        <f t="shared" si="7"/>
        <v>0</v>
      </c>
      <c r="J47" s="39">
        <f t="shared" si="9"/>
        <v>0</v>
      </c>
      <c r="K47" s="10"/>
    </row>
    <row r="48" spans="1:11" ht="16.5" thickBot="1" x14ac:dyDescent="0.35">
      <c r="A48" s="10"/>
      <c r="B48" s="10">
        <v>8</v>
      </c>
      <c r="C48" s="10" t="s">
        <v>51</v>
      </c>
      <c r="D48" s="45"/>
      <c r="E48" s="14"/>
      <c r="F48" s="38">
        <f t="shared" si="8"/>
        <v>0</v>
      </c>
      <c r="G48" s="31">
        <v>24.5</v>
      </c>
      <c r="H48" s="22" t="s">
        <v>93</v>
      </c>
      <c r="I48" s="39">
        <f t="shared" si="7"/>
        <v>0</v>
      </c>
      <c r="J48" s="39">
        <f t="shared" si="9"/>
        <v>0</v>
      </c>
      <c r="K48" s="10"/>
    </row>
    <row r="49" spans="1:11" ht="16.5" thickBot="1" x14ac:dyDescent="0.35">
      <c r="A49" s="10"/>
      <c r="B49" s="10">
        <v>9</v>
      </c>
      <c r="C49" s="10" t="s">
        <v>10</v>
      </c>
      <c r="D49" s="45"/>
      <c r="E49" s="14"/>
      <c r="F49" s="38">
        <f t="shared" si="8"/>
        <v>0</v>
      </c>
      <c r="G49" s="31">
        <v>29.7</v>
      </c>
      <c r="H49" s="22" t="s">
        <v>95</v>
      </c>
      <c r="I49" s="39">
        <f t="shared" si="7"/>
        <v>0</v>
      </c>
      <c r="J49" s="39">
        <f t="shared" si="9"/>
        <v>0</v>
      </c>
      <c r="K49" s="10"/>
    </row>
    <row r="50" spans="1:11" ht="15.75" x14ac:dyDescent="0.3">
      <c r="A50" s="10"/>
      <c r="B50" s="10"/>
      <c r="C50" s="10"/>
      <c r="D50" s="14"/>
      <c r="E50" s="14"/>
      <c r="F50" s="14"/>
      <c r="G50" s="14"/>
      <c r="H50" s="40" t="s">
        <v>18</v>
      </c>
      <c r="I50" s="41">
        <f>SUM(I42:I49)</f>
        <v>29.741666666666667</v>
      </c>
      <c r="J50" s="39">
        <f t="shared" si="9"/>
        <v>26470.083333333332</v>
      </c>
      <c r="K50" s="10"/>
    </row>
    <row r="51" spans="1:11" ht="15.75" x14ac:dyDescent="0.3">
      <c r="A51" s="10"/>
      <c r="B51" s="10"/>
      <c r="C51" s="10"/>
      <c r="D51" s="14"/>
      <c r="E51" s="14"/>
      <c r="F51" s="14"/>
      <c r="G51" s="14"/>
      <c r="H51" s="40" t="s">
        <v>15</v>
      </c>
      <c r="I51" s="41">
        <f>(I50)*[2]Administrative!F4</f>
        <v>10.409583333333332</v>
      </c>
      <c r="J51" s="39">
        <f t="shared" si="9"/>
        <v>9264.5291666666653</v>
      </c>
      <c r="K51" s="10"/>
    </row>
    <row r="52" spans="1:11" ht="15.75" x14ac:dyDescent="0.3">
      <c r="A52" s="10"/>
      <c r="B52" s="10"/>
      <c r="C52" s="10"/>
      <c r="D52" s="14"/>
      <c r="E52" s="14"/>
      <c r="F52" s="14"/>
      <c r="G52" s="14"/>
      <c r="H52" s="40" t="s">
        <v>16</v>
      </c>
      <c r="I52" s="41">
        <f>(I50)*[2]Administrative!F5</f>
        <v>4.2827999999999999</v>
      </c>
      <c r="J52" s="39">
        <f t="shared" si="9"/>
        <v>3811.692</v>
      </c>
      <c r="K52" s="10"/>
    </row>
    <row r="53" spans="1:11" ht="15.75" x14ac:dyDescent="0.3">
      <c r="A53" s="10"/>
      <c r="B53" s="10"/>
      <c r="C53" s="10"/>
      <c r="D53" s="14"/>
      <c r="E53" s="14"/>
      <c r="F53" s="14"/>
      <c r="G53" s="14"/>
      <c r="H53" s="40" t="s">
        <v>84</v>
      </c>
      <c r="I53" s="41">
        <f>SUM(I50:I52)</f>
        <v>44.434049999999999</v>
      </c>
      <c r="J53" s="41">
        <f>I53*I3</f>
        <v>39546.304499999998</v>
      </c>
      <c r="K53" s="10"/>
    </row>
    <row r="54" spans="1:11" ht="15.75" x14ac:dyDescent="0.3">
      <c r="A54" s="10"/>
      <c r="B54" s="10"/>
      <c r="C54" s="10"/>
      <c r="D54" s="14"/>
      <c r="E54" s="14"/>
      <c r="F54" s="14"/>
      <c r="G54" s="14"/>
      <c r="H54" s="10"/>
      <c r="I54" s="10"/>
      <c r="J54" s="10"/>
      <c r="K54" s="10"/>
    </row>
    <row r="55" spans="1:11" ht="15.75" x14ac:dyDescent="0.3">
      <c r="A55" s="20" t="s">
        <v>99</v>
      </c>
      <c r="B55" s="10"/>
      <c r="C55" s="10"/>
      <c r="D55" s="14"/>
      <c r="E55" s="14"/>
      <c r="F55" s="14"/>
      <c r="G55" s="25"/>
      <c r="H55" s="40" t="s">
        <v>100</v>
      </c>
      <c r="I55" s="35" t="e">
        <f>'Virology Overhead'!$D$29/I2</f>
        <v>#REF!</v>
      </c>
      <c r="J55" s="10"/>
      <c r="K55" s="10"/>
    </row>
    <row r="56" spans="1:11" ht="15.75" x14ac:dyDescent="0.3">
      <c r="A56" s="20" t="s">
        <v>97</v>
      </c>
      <c r="B56" s="10"/>
      <c r="C56" s="10"/>
      <c r="D56" s="14"/>
      <c r="E56" s="14"/>
      <c r="F56" s="14"/>
      <c r="G56" s="25"/>
      <c r="H56" s="40" t="s">
        <v>98</v>
      </c>
      <c r="I56" s="35">
        <f>Administrative!$J$14</f>
        <v>0</v>
      </c>
      <c r="J56" s="10"/>
      <c r="K56" s="10"/>
    </row>
    <row r="57" spans="1:11" ht="15.75" x14ac:dyDescent="0.3">
      <c r="A57" s="59" t="s">
        <v>31</v>
      </c>
      <c r="B57" s="59"/>
      <c r="C57" s="59"/>
      <c r="D57" s="14"/>
      <c r="E57" s="14"/>
      <c r="F57" s="14"/>
      <c r="G57" s="42"/>
      <c r="H57" s="40" t="s">
        <v>19</v>
      </c>
      <c r="I57" s="35">
        <f>'[1]Lab Overhead'!D28/[1]Administrative!F7</f>
        <v>6.8948064922574535</v>
      </c>
      <c r="J57" s="10"/>
      <c r="K57" s="10"/>
    </row>
    <row r="58" spans="1:11" ht="15.75" x14ac:dyDescent="0.3">
      <c r="A58" s="10"/>
      <c r="B58" s="10"/>
      <c r="C58" s="10"/>
      <c r="D58" s="14"/>
      <c r="E58" s="14"/>
      <c r="F58" s="14"/>
      <c r="G58" s="14"/>
      <c r="H58" s="10"/>
      <c r="I58" s="10"/>
      <c r="J58" s="10"/>
      <c r="K58" s="10"/>
    </row>
    <row r="59" spans="1:11" ht="15.75" x14ac:dyDescent="0.3">
      <c r="A59" s="43"/>
      <c r="B59" s="43"/>
      <c r="C59" s="43"/>
      <c r="D59" s="44"/>
      <c r="E59" s="44"/>
      <c r="F59" s="44"/>
      <c r="G59" s="44"/>
      <c r="H59" s="43"/>
      <c r="I59" s="43"/>
      <c r="J59" s="10"/>
      <c r="K59" s="10"/>
    </row>
    <row r="60" spans="1:11" ht="15.75" x14ac:dyDescent="0.3">
      <c r="A60" s="10"/>
      <c r="B60" s="10"/>
      <c r="C60" s="10"/>
      <c r="D60" s="14"/>
      <c r="E60" s="14"/>
      <c r="F60" s="14"/>
      <c r="G60" s="14"/>
      <c r="H60" s="10"/>
      <c r="I60" s="10"/>
      <c r="J60" s="10"/>
      <c r="K60" s="10"/>
    </row>
    <row r="61" spans="1:11" ht="16.5" thickBot="1" x14ac:dyDescent="0.35">
      <c r="A61" s="20" t="s">
        <v>79</v>
      </c>
      <c r="B61" s="10"/>
      <c r="C61" s="10"/>
      <c r="D61" s="14"/>
      <c r="E61" s="14"/>
      <c r="F61" s="14"/>
      <c r="G61" s="14"/>
      <c r="H61" s="15"/>
      <c r="I61" s="23"/>
      <c r="J61" s="10"/>
      <c r="K61" s="10"/>
    </row>
    <row r="62" spans="1:11" ht="16.5" thickBot="1" x14ac:dyDescent="0.35">
      <c r="A62" s="20"/>
      <c r="B62" s="10"/>
      <c r="C62" s="10"/>
      <c r="D62" s="14"/>
      <c r="E62" s="14"/>
      <c r="F62" s="14"/>
      <c r="G62" s="14"/>
      <c r="H62" s="15" t="s">
        <v>74</v>
      </c>
      <c r="I62" s="45">
        <v>26</v>
      </c>
      <c r="J62" s="10"/>
      <c r="K62" s="10"/>
    </row>
    <row r="63" spans="1:11" ht="15.75" x14ac:dyDescent="0.3">
      <c r="A63" s="20"/>
      <c r="B63" s="10"/>
      <c r="C63" s="10"/>
      <c r="D63" s="14"/>
      <c r="E63" s="14"/>
      <c r="F63" s="14"/>
      <c r="G63" s="14"/>
      <c r="H63" s="15"/>
      <c r="I63" s="23"/>
      <c r="J63" s="10"/>
      <c r="K63" s="10"/>
    </row>
    <row r="64" spans="1:11" ht="15.75" x14ac:dyDescent="0.3">
      <c r="A64" s="20"/>
      <c r="B64" s="10"/>
      <c r="C64" s="10"/>
      <c r="D64" s="46" t="s">
        <v>77</v>
      </c>
      <c r="E64" s="47" t="s">
        <v>78</v>
      </c>
      <c r="F64" s="14"/>
      <c r="G64" s="14"/>
      <c r="H64" s="15"/>
      <c r="I64" s="23"/>
      <c r="J64" s="10"/>
      <c r="K64" s="10"/>
    </row>
    <row r="65" spans="1:11" ht="18.75" customHeight="1" x14ac:dyDescent="0.3">
      <c r="A65" s="10"/>
      <c r="B65" s="10"/>
      <c r="C65" s="10"/>
      <c r="D65" s="46"/>
      <c r="E65" s="47"/>
      <c r="F65" s="14"/>
      <c r="G65" s="14"/>
      <c r="H65" s="10"/>
      <c r="I65" s="23"/>
      <c r="J65" s="10"/>
      <c r="K65" s="10"/>
    </row>
    <row r="66" spans="1:11" ht="31.5" customHeight="1" thickBot="1" x14ac:dyDescent="0.35">
      <c r="A66" s="10"/>
      <c r="B66" s="60" t="s">
        <v>22</v>
      </c>
      <c r="C66" s="61"/>
      <c r="D66" s="48"/>
      <c r="E66" s="47"/>
      <c r="F66" s="14"/>
      <c r="G66" s="10"/>
      <c r="H66" s="10"/>
      <c r="I66" s="10"/>
      <c r="J66" s="10"/>
      <c r="K66" s="10"/>
    </row>
    <row r="67" spans="1:11" ht="16.5" thickBot="1" x14ac:dyDescent="0.35">
      <c r="A67" s="55" t="s">
        <v>23</v>
      </c>
      <c r="B67" s="10">
        <v>1</v>
      </c>
      <c r="C67" s="22"/>
      <c r="D67" s="30"/>
      <c r="E67" s="30">
        <f>D67/$I$62</f>
        <v>0</v>
      </c>
      <c r="F67" s="14"/>
      <c r="G67" s="10"/>
      <c r="H67" s="10"/>
      <c r="I67" s="10"/>
      <c r="J67" s="10"/>
      <c r="K67" s="10"/>
    </row>
    <row r="68" spans="1:11" ht="15.75" customHeight="1" thickBot="1" x14ac:dyDescent="0.35">
      <c r="A68" s="33"/>
      <c r="B68" s="10">
        <v>2</v>
      </c>
      <c r="C68" s="22"/>
      <c r="D68" s="30"/>
      <c r="E68" s="30">
        <f t="shared" ref="E68:E84" si="10">D68/$I$62</f>
        <v>0</v>
      </c>
      <c r="F68" s="14"/>
      <c r="G68" s="10"/>
      <c r="H68" s="10"/>
      <c r="I68" s="10"/>
      <c r="J68" s="10"/>
      <c r="K68" s="10"/>
    </row>
    <row r="69" spans="1:11" ht="16.5" thickBot="1" x14ac:dyDescent="0.35">
      <c r="A69" s="10"/>
      <c r="B69" s="10">
        <v>3</v>
      </c>
      <c r="C69" s="22"/>
      <c r="D69" s="30"/>
      <c r="E69" s="30">
        <f t="shared" si="10"/>
        <v>0</v>
      </c>
      <c r="F69" s="14"/>
      <c r="G69" s="10"/>
      <c r="H69" s="10"/>
      <c r="I69" s="10"/>
      <c r="J69" s="10"/>
      <c r="K69" s="10"/>
    </row>
    <row r="70" spans="1:11" ht="16.5" thickBot="1" x14ac:dyDescent="0.35">
      <c r="A70" s="10"/>
      <c r="B70" s="10">
        <v>4</v>
      </c>
      <c r="C70" s="22"/>
      <c r="D70" s="30"/>
      <c r="E70" s="30">
        <f t="shared" si="10"/>
        <v>0</v>
      </c>
      <c r="F70" s="14"/>
      <c r="G70" s="10"/>
      <c r="H70" s="10"/>
      <c r="I70" s="10"/>
      <c r="J70" s="10"/>
      <c r="K70" s="10"/>
    </row>
    <row r="71" spans="1:11" ht="16.5" thickBot="1" x14ac:dyDescent="0.35">
      <c r="A71" s="10"/>
      <c r="B71" s="10">
        <v>5</v>
      </c>
      <c r="C71" s="22"/>
      <c r="D71" s="30"/>
      <c r="E71" s="30">
        <f t="shared" si="10"/>
        <v>0</v>
      </c>
      <c r="F71" s="14"/>
      <c r="G71" s="10"/>
      <c r="H71" s="10"/>
      <c r="I71" s="10"/>
      <c r="J71" s="10"/>
      <c r="K71" s="10"/>
    </row>
    <row r="72" spans="1:11" ht="16.5" thickBot="1" x14ac:dyDescent="0.35">
      <c r="A72" s="10"/>
      <c r="B72" s="10">
        <v>6</v>
      </c>
      <c r="C72" s="22"/>
      <c r="D72" s="30"/>
      <c r="E72" s="30">
        <f t="shared" si="10"/>
        <v>0</v>
      </c>
      <c r="F72" s="14"/>
      <c r="G72" s="10"/>
      <c r="H72" s="10"/>
      <c r="I72" s="10"/>
      <c r="J72" s="10"/>
      <c r="K72" s="10"/>
    </row>
    <row r="73" spans="1:11" ht="16.5" thickBot="1" x14ac:dyDescent="0.35">
      <c r="A73" s="10"/>
      <c r="B73" s="10">
        <v>7</v>
      </c>
      <c r="C73" s="22"/>
      <c r="D73" s="30"/>
      <c r="E73" s="30">
        <f t="shared" si="10"/>
        <v>0</v>
      </c>
      <c r="F73" s="14"/>
      <c r="G73" s="10"/>
      <c r="H73" s="10"/>
      <c r="I73" s="10"/>
      <c r="J73" s="10"/>
      <c r="K73" s="10"/>
    </row>
    <row r="74" spans="1:11" ht="16.5" thickBot="1" x14ac:dyDescent="0.35">
      <c r="A74" s="10"/>
      <c r="B74" s="10">
        <v>8</v>
      </c>
      <c r="C74" s="22"/>
      <c r="D74" s="30"/>
      <c r="E74" s="30">
        <f t="shared" si="10"/>
        <v>0</v>
      </c>
      <c r="F74" s="14"/>
      <c r="G74" s="10"/>
      <c r="H74" s="10"/>
      <c r="I74" s="10"/>
      <c r="J74" s="10"/>
      <c r="K74" s="10"/>
    </row>
    <row r="75" spans="1:11" ht="16.5" thickBot="1" x14ac:dyDescent="0.35">
      <c r="A75" s="10"/>
      <c r="B75" s="10">
        <v>9</v>
      </c>
      <c r="C75" s="22"/>
      <c r="D75" s="30"/>
      <c r="E75" s="30">
        <f t="shared" si="10"/>
        <v>0</v>
      </c>
      <c r="F75" s="14"/>
      <c r="G75" s="10"/>
      <c r="H75" s="10"/>
      <c r="I75" s="10"/>
      <c r="J75" s="10"/>
      <c r="K75" s="10"/>
    </row>
    <row r="76" spans="1:11" ht="16.5" thickBot="1" x14ac:dyDescent="0.35">
      <c r="A76" s="10"/>
      <c r="B76" s="10">
        <v>10</v>
      </c>
      <c r="C76" s="22"/>
      <c r="D76" s="30"/>
      <c r="E76" s="30">
        <f t="shared" si="10"/>
        <v>0</v>
      </c>
      <c r="F76" s="14"/>
      <c r="G76" s="10"/>
      <c r="H76" s="10"/>
      <c r="I76" s="10"/>
      <c r="J76" s="10"/>
      <c r="K76" s="10"/>
    </row>
    <row r="77" spans="1:11" ht="16.5" thickBot="1" x14ac:dyDescent="0.35">
      <c r="A77" s="10"/>
      <c r="B77" s="10">
        <v>11</v>
      </c>
      <c r="C77" s="22"/>
      <c r="D77" s="30"/>
      <c r="E77" s="30">
        <f t="shared" si="10"/>
        <v>0</v>
      </c>
      <c r="F77" s="14"/>
      <c r="G77" s="10"/>
      <c r="H77" s="10"/>
      <c r="I77" s="10"/>
      <c r="J77" s="10"/>
      <c r="K77" s="10"/>
    </row>
    <row r="78" spans="1:11" ht="16.5" thickBot="1" x14ac:dyDescent="0.35">
      <c r="A78" s="10"/>
      <c r="B78" s="10">
        <v>12</v>
      </c>
      <c r="C78" s="22"/>
      <c r="D78" s="30"/>
      <c r="E78" s="30">
        <f t="shared" si="10"/>
        <v>0</v>
      </c>
      <c r="F78" s="14"/>
      <c r="G78" s="10"/>
      <c r="H78" s="10"/>
      <c r="I78" s="10"/>
      <c r="J78" s="10"/>
      <c r="K78" s="10"/>
    </row>
    <row r="79" spans="1:11" ht="16.5" thickBot="1" x14ac:dyDescent="0.35">
      <c r="A79" s="10"/>
      <c r="B79" s="10">
        <v>13</v>
      </c>
      <c r="C79" s="22"/>
      <c r="D79" s="30"/>
      <c r="E79" s="30">
        <f>D79/$I$62</f>
        <v>0</v>
      </c>
      <c r="F79" s="14"/>
      <c r="G79" s="10"/>
      <c r="H79" s="10"/>
      <c r="I79" s="10"/>
      <c r="J79" s="10"/>
      <c r="K79" s="10"/>
    </row>
    <row r="80" spans="1:11" ht="16.5" thickBot="1" x14ac:dyDescent="0.35">
      <c r="A80" s="10"/>
      <c r="B80" s="10">
        <v>14</v>
      </c>
      <c r="C80" s="22"/>
      <c r="D80" s="30"/>
      <c r="E80" s="30">
        <f t="shared" si="10"/>
        <v>0</v>
      </c>
      <c r="F80" s="14"/>
      <c r="G80" s="10"/>
      <c r="H80" s="10"/>
      <c r="I80" s="10"/>
      <c r="J80" s="10"/>
      <c r="K80" s="10"/>
    </row>
    <row r="81" spans="1:11" ht="16.5" thickBot="1" x14ac:dyDescent="0.35">
      <c r="A81" s="10"/>
      <c r="B81" s="10">
        <v>15</v>
      </c>
      <c r="C81" s="22"/>
      <c r="D81" s="30"/>
      <c r="E81" s="30">
        <f t="shared" si="10"/>
        <v>0</v>
      </c>
      <c r="F81" s="14"/>
      <c r="G81" s="10"/>
      <c r="H81" s="10"/>
      <c r="I81" s="10"/>
      <c r="J81" s="10"/>
      <c r="K81" s="10"/>
    </row>
    <row r="82" spans="1:11" ht="16.5" thickBot="1" x14ac:dyDescent="0.35">
      <c r="A82" s="10"/>
      <c r="B82" s="10">
        <v>16</v>
      </c>
      <c r="C82" s="22"/>
      <c r="D82" s="30"/>
      <c r="E82" s="30">
        <f t="shared" si="10"/>
        <v>0</v>
      </c>
      <c r="F82" s="14"/>
      <c r="G82" s="10"/>
      <c r="H82" s="10"/>
      <c r="I82" s="10"/>
      <c r="J82" s="10"/>
      <c r="K82" s="10"/>
    </row>
    <row r="83" spans="1:11" ht="16.5" thickBot="1" x14ac:dyDescent="0.35">
      <c r="A83" s="10"/>
      <c r="B83" s="10">
        <v>17</v>
      </c>
      <c r="C83" s="22"/>
      <c r="D83" s="30"/>
      <c r="E83" s="30">
        <f t="shared" si="10"/>
        <v>0</v>
      </c>
      <c r="F83" s="14"/>
      <c r="G83" s="10"/>
      <c r="H83" s="10"/>
      <c r="I83" s="10"/>
      <c r="J83" s="10"/>
      <c r="K83" s="10"/>
    </row>
    <row r="84" spans="1:11" ht="16.5" thickBot="1" x14ac:dyDescent="0.35">
      <c r="A84" s="10"/>
      <c r="B84" s="10">
        <v>18</v>
      </c>
      <c r="C84" s="22"/>
      <c r="D84" s="30"/>
      <c r="E84" s="30">
        <f t="shared" si="10"/>
        <v>0</v>
      </c>
      <c r="F84" s="14"/>
      <c r="G84" s="10"/>
      <c r="H84" s="10"/>
      <c r="I84" s="10"/>
      <c r="J84" s="10"/>
      <c r="K84" s="10"/>
    </row>
    <row r="85" spans="1:11" ht="16.5" thickBot="1" x14ac:dyDescent="0.35">
      <c r="A85" s="10"/>
      <c r="B85" s="20" t="s">
        <v>35</v>
      </c>
      <c r="C85" s="10"/>
      <c r="D85" s="14"/>
      <c r="E85" s="14"/>
      <c r="F85" s="14"/>
      <c r="G85" s="10"/>
      <c r="H85" s="10"/>
      <c r="I85" s="10"/>
      <c r="J85" s="10"/>
      <c r="K85" s="10"/>
    </row>
    <row r="86" spans="1:11" ht="16.5" thickBot="1" x14ac:dyDescent="0.35">
      <c r="A86" s="55" t="s">
        <v>23</v>
      </c>
      <c r="B86" s="10">
        <v>1</v>
      </c>
      <c r="C86" s="22"/>
      <c r="D86" s="30"/>
      <c r="E86" s="30">
        <f>D86/$I$62</f>
        <v>0</v>
      </c>
      <c r="F86" s="14"/>
      <c r="G86" s="10"/>
      <c r="H86" s="10"/>
      <c r="I86" s="10"/>
      <c r="J86" s="10"/>
      <c r="K86" s="10"/>
    </row>
    <row r="87" spans="1:11" ht="15.75" customHeight="1" thickBot="1" x14ac:dyDescent="0.35">
      <c r="A87" s="33"/>
      <c r="B87" s="10">
        <v>2</v>
      </c>
      <c r="C87" s="22"/>
      <c r="D87" s="30"/>
      <c r="E87" s="30">
        <f>D87/$I$62</f>
        <v>0</v>
      </c>
      <c r="F87" s="14"/>
      <c r="G87" s="10"/>
      <c r="H87" s="10"/>
      <c r="I87" s="10"/>
      <c r="J87" s="10"/>
      <c r="K87" s="10"/>
    </row>
    <row r="88" spans="1:11" ht="15.75" customHeight="1" thickBot="1" x14ac:dyDescent="0.35">
      <c r="A88" s="10"/>
      <c r="B88" s="20" t="s">
        <v>5</v>
      </c>
      <c r="C88" s="10"/>
      <c r="D88" s="14"/>
      <c r="E88" s="14"/>
      <c r="F88" s="14"/>
      <c r="G88" s="10"/>
      <c r="H88" s="10"/>
      <c r="I88" s="10"/>
      <c r="J88" s="10"/>
      <c r="K88" s="10"/>
    </row>
    <row r="89" spans="1:11" ht="16.5" thickBot="1" x14ac:dyDescent="0.35">
      <c r="A89" s="55" t="s">
        <v>23</v>
      </c>
      <c r="B89" s="10">
        <v>1</v>
      </c>
      <c r="C89" s="22"/>
      <c r="D89" s="30"/>
      <c r="E89" s="30">
        <f>D89/$I$62</f>
        <v>0</v>
      </c>
      <c r="F89" s="14"/>
      <c r="G89" s="10"/>
      <c r="H89" s="10"/>
      <c r="I89" s="10"/>
      <c r="J89" s="10"/>
      <c r="K89" s="10"/>
    </row>
    <row r="90" spans="1:11" ht="15.75" customHeight="1" thickBot="1" x14ac:dyDescent="0.35">
      <c r="A90" s="55"/>
      <c r="B90" s="10">
        <v>2</v>
      </c>
      <c r="C90" s="22"/>
      <c r="D90" s="30"/>
      <c r="E90" s="30">
        <f t="shared" ref="E90:E92" si="11">D90/$I$62</f>
        <v>0</v>
      </c>
      <c r="F90" s="14"/>
      <c r="G90" s="10"/>
      <c r="H90" s="10"/>
      <c r="I90" s="10"/>
      <c r="J90" s="10"/>
      <c r="K90" s="10"/>
    </row>
    <row r="91" spans="1:11" ht="15.75" customHeight="1" thickBot="1" x14ac:dyDescent="0.35">
      <c r="A91" s="58"/>
      <c r="B91" s="10">
        <v>3</v>
      </c>
      <c r="C91" s="22"/>
      <c r="D91" s="30"/>
      <c r="E91" s="30">
        <f t="shared" si="11"/>
        <v>0</v>
      </c>
      <c r="F91" s="14"/>
      <c r="G91" s="10"/>
      <c r="H91" s="10"/>
      <c r="I91" s="10"/>
      <c r="J91" s="10"/>
      <c r="K91" s="10"/>
    </row>
    <row r="92" spans="1:11" ht="16.5" thickBot="1" x14ac:dyDescent="0.35">
      <c r="A92" s="58"/>
      <c r="B92" s="10">
        <v>4</v>
      </c>
      <c r="C92" s="22"/>
      <c r="D92" s="30"/>
      <c r="E92" s="30">
        <f t="shared" si="11"/>
        <v>0</v>
      </c>
      <c r="F92" s="14"/>
      <c r="G92" s="10"/>
      <c r="H92" s="10"/>
      <c r="I92" s="10"/>
      <c r="J92" s="10"/>
      <c r="K92" s="10"/>
    </row>
    <row r="93" spans="1:11" ht="15.75" x14ac:dyDescent="0.3">
      <c r="A93" s="10"/>
      <c r="B93" s="10"/>
      <c r="C93" s="10"/>
      <c r="D93" s="34"/>
      <c r="E93" s="14"/>
      <c r="F93" s="14"/>
      <c r="G93" s="14"/>
      <c r="H93" s="15"/>
      <c r="I93" s="34"/>
      <c r="J93" s="10"/>
      <c r="K93" s="10"/>
    </row>
    <row r="94" spans="1:11" ht="15.75" x14ac:dyDescent="0.3">
      <c r="A94" s="10"/>
      <c r="B94" s="10"/>
      <c r="C94" s="10"/>
      <c r="D94" s="34"/>
      <c r="E94" s="14"/>
      <c r="F94" s="14"/>
      <c r="G94" s="14"/>
      <c r="H94" s="10"/>
      <c r="I94" s="14"/>
      <c r="J94" s="10"/>
      <c r="K94" s="10"/>
    </row>
    <row r="95" spans="1:11" ht="15.75" x14ac:dyDescent="0.3">
      <c r="A95" s="20" t="s">
        <v>1</v>
      </c>
      <c r="B95" s="10"/>
      <c r="C95" s="10"/>
      <c r="D95" s="14"/>
      <c r="E95" s="14"/>
      <c r="F95" s="14"/>
      <c r="G95" s="14"/>
      <c r="H95" s="10"/>
      <c r="I95" s="10"/>
      <c r="J95" s="10"/>
      <c r="K95" s="10"/>
    </row>
    <row r="96" spans="1:11" ht="16.5" thickBot="1" x14ac:dyDescent="0.35">
      <c r="A96" s="36"/>
      <c r="B96" s="36"/>
      <c r="C96" s="36"/>
      <c r="D96" s="26" t="s">
        <v>75</v>
      </c>
      <c r="E96" s="49"/>
      <c r="F96" s="50" t="s">
        <v>76</v>
      </c>
      <c r="G96" s="51"/>
      <c r="H96" s="52"/>
      <c r="I96" s="52"/>
      <c r="J96" s="10"/>
      <c r="K96" s="10"/>
    </row>
    <row r="97" spans="1:11" ht="16.5" thickBot="1" x14ac:dyDescent="0.35">
      <c r="A97" s="55" t="s">
        <v>23</v>
      </c>
      <c r="B97" s="10">
        <v>1</v>
      </c>
      <c r="C97" s="10" t="s">
        <v>20</v>
      </c>
      <c r="D97" s="30">
        <v>2160</v>
      </c>
      <c r="E97" s="14"/>
      <c r="F97" s="45">
        <f>D97/$I$62</f>
        <v>83.07692307692308</v>
      </c>
      <c r="G97" s="53"/>
      <c r="H97" s="23"/>
      <c r="I97" s="54"/>
      <c r="J97" s="10"/>
      <c r="K97" s="10"/>
    </row>
    <row r="98" spans="1:11" ht="15.75" customHeight="1" thickBot="1" x14ac:dyDescent="0.35">
      <c r="A98" s="55"/>
      <c r="B98" s="10">
        <v>2</v>
      </c>
      <c r="C98" s="10" t="s">
        <v>21</v>
      </c>
      <c r="D98" s="30"/>
      <c r="E98" s="14"/>
      <c r="F98" s="45">
        <f>D98/$I$62</f>
        <v>0</v>
      </c>
      <c r="G98" s="53"/>
      <c r="H98" s="23"/>
      <c r="I98" s="54"/>
      <c r="J98" s="10"/>
      <c r="K98" s="10"/>
    </row>
    <row r="99" spans="1:11" ht="15.75" customHeight="1" thickBot="1" x14ac:dyDescent="0.35">
      <c r="A99" s="10"/>
      <c r="B99" s="10">
        <v>3</v>
      </c>
      <c r="C99" s="10" t="s">
        <v>6</v>
      </c>
      <c r="D99" s="30"/>
      <c r="E99" s="14"/>
      <c r="F99" s="45">
        <f t="shared" ref="F99:F104" si="12">D99/$I$62</f>
        <v>0</v>
      </c>
      <c r="G99" s="53"/>
      <c r="H99" s="23"/>
      <c r="I99" s="54"/>
      <c r="J99" s="10"/>
      <c r="K99" s="10"/>
    </row>
    <row r="100" spans="1:11" ht="16.5" thickBot="1" x14ac:dyDescent="0.35">
      <c r="A100" s="10"/>
      <c r="B100" s="10">
        <v>4</v>
      </c>
      <c r="C100" s="10" t="s">
        <v>7</v>
      </c>
      <c r="D100" s="30"/>
      <c r="E100" s="14"/>
      <c r="F100" s="45">
        <f t="shared" si="12"/>
        <v>0</v>
      </c>
      <c r="G100" s="53"/>
      <c r="H100" s="23"/>
      <c r="I100" s="54"/>
      <c r="J100" s="10"/>
      <c r="K100" s="10"/>
    </row>
    <row r="101" spans="1:11" ht="16.5" thickBot="1" x14ac:dyDescent="0.35">
      <c r="A101" s="10"/>
      <c r="B101" s="10">
        <v>5</v>
      </c>
      <c r="C101" s="10" t="s">
        <v>8</v>
      </c>
      <c r="D101" s="30"/>
      <c r="E101" s="14"/>
      <c r="F101" s="45">
        <f t="shared" si="12"/>
        <v>0</v>
      </c>
      <c r="G101" s="53"/>
      <c r="H101" s="23"/>
      <c r="I101" s="54"/>
      <c r="J101" s="10"/>
      <c r="K101" s="10"/>
    </row>
    <row r="102" spans="1:11" ht="16.5" thickBot="1" x14ac:dyDescent="0.35">
      <c r="A102" s="10"/>
      <c r="B102" s="10">
        <v>6</v>
      </c>
      <c r="C102" s="10" t="s">
        <v>9</v>
      </c>
      <c r="D102" s="30"/>
      <c r="E102" s="14"/>
      <c r="F102" s="45">
        <f t="shared" si="12"/>
        <v>0</v>
      </c>
      <c r="G102" s="53"/>
      <c r="H102" s="23"/>
      <c r="I102" s="54"/>
      <c r="J102" s="10"/>
      <c r="K102" s="10"/>
    </row>
    <row r="103" spans="1:11" ht="16.5" thickBot="1" x14ac:dyDescent="0.35">
      <c r="A103" s="10"/>
      <c r="B103" s="10">
        <v>8</v>
      </c>
      <c r="C103" s="10" t="s">
        <v>51</v>
      </c>
      <c r="D103" s="30"/>
      <c r="E103" s="14"/>
      <c r="F103" s="45">
        <f t="shared" si="12"/>
        <v>0</v>
      </c>
      <c r="G103" s="53"/>
      <c r="H103" s="23"/>
      <c r="I103" s="54"/>
      <c r="J103" s="10"/>
      <c r="K103" s="10"/>
    </row>
    <row r="104" spans="1:11" ht="16.5" thickBot="1" x14ac:dyDescent="0.35">
      <c r="A104" s="10"/>
      <c r="B104" s="10">
        <v>9</v>
      </c>
      <c r="C104" s="10" t="s">
        <v>10</v>
      </c>
      <c r="D104" s="30"/>
      <c r="E104" s="14"/>
      <c r="F104" s="45">
        <f t="shared" si="12"/>
        <v>0</v>
      </c>
      <c r="G104" s="53"/>
      <c r="H104" s="23"/>
      <c r="I104" s="54"/>
      <c r="J104" s="10"/>
      <c r="K104" s="10"/>
    </row>
  </sheetData>
  <mergeCells count="15">
    <mergeCell ref="A97:A98"/>
    <mergeCell ref="A57:C57"/>
    <mergeCell ref="D64:D66"/>
    <mergeCell ref="E64:E66"/>
    <mergeCell ref="A67:A68"/>
    <mergeCell ref="A86:A87"/>
    <mergeCell ref="A89:A90"/>
    <mergeCell ref="B66:C66"/>
    <mergeCell ref="A42:A43"/>
    <mergeCell ref="E1:F1"/>
    <mergeCell ref="I1:K1"/>
    <mergeCell ref="A6:A7"/>
    <mergeCell ref="A31:A32"/>
    <mergeCell ref="A34:A35"/>
    <mergeCell ref="B5:C5"/>
  </mergeCells>
  <dataValidations count="9">
    <dataValidation allowBlank="1" showInputMessage="1" showErrorMessage="1" prompt="List any consumables used during testing. If collection devices are sent to the customers, charge the cost of the collection device in here as well, do not bill for those items up front." sqref="A6:A7"/>
    <dataValidation allowBlank="1" showInputMessage="1" showErrorMessage="1" prompt="Any maintenance, QC, calibrations, etc.... that can be tied to a single test should be included here.  If it is too complex to calculate, it can be attached to Unit Overhead." sqref="A31:A32"/>
    <dataValidation allowBlank="1" showInputMessage="1" showErrorMessage="1" prompt="Break this down by test.  If it is run in batches, figure out how long a batch takes and divide it by the number of samples in the batch." sqref="A42:A43"/>
    <dataValidation allowBlank="1" showInputMessage="1" showErrorMessage="1" prompt="How many of this specific test are performed each year?" sqref="I3 I63:I64 I61"/>
    <dataValidation allowBlank="1" showInputMessage="1" showErrorMessage="1" prompt="How many total tests are performed within the unit? For example, Virology performs a total of 60,000 tests within their department, so that is the unit test volume." sqref="I2"/>
    <dataValidation allowBlank="1" showInputMessage="1" showErrorMessage="1" prompt="This is to calculate the costs per test if you run in batches. Enter the values into the &quot;Min./Batch&quot; and the &quot;average batch size&quot; and the values it gives under &quot;Min/Sample/Test&quot; can then be entered in the top template." sqref="A97:A98"/>
    <dataValidation allowBlank="1" showInputMessage="1" showErrorMessage="1" prompt="List any consumables used during batch testing in the &quot;# or % Used per Batch&quot; and enter the &quot;average batch size&quot; and the table will give you the &quot;# or % Used per Sample per Test&quot;.  This value can be entered in the table above." sqref="A67:A68"/>
    <dataValidation allowBlank="1" showInputMessage="1" showErrorMessage="1" prompt="Any maintenance, QC, calibrations, etc.... that can be tied to a single test should be included here.  If it is too complex to calculate, it can be attached to Unit Overhead.  Take the batch output value and enter it in the top table." sqref="A86:A87"/>
    <dataValidation allowBlank="1" showInputMessage="1" showErrorMessage="1" prompt="List anything else used during batch testing in the &quot;# or % Used per Batch&quot; and enter the &quot;average batch size&quot; and the table will give you the &quot;# or % Used per Sample per Test&quot;.  This value can be entered in the table above to calculate test cost." sqref="A89:A9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12E1C51820DC438B0EE4E9456E6E48" ma:contentTypeVersion="3" ma:contentTypeDescription="Create a new document." ma:contentTypeScope="" ma:versionID="4bdd4b6f94cb68ee90ad0a24f3bbb016">
  <xsd:schema xmlns:xsd="http://www.w3.org/2001/XMLSchema" xmlns:xs="http://www.w3.org/2001/XMLSchema" xmlns:p="http://schemas.microsoft.com/office/2006/metadata/properties" xmlns:ns2="18bd4c3f-a4f2-4e0b-a3e7-155bda212c1e" targetNamespace="http://schemas.microsoft.com/office/2006/metadata/properties" ma:root="true" ma:fieldsID="c87d8435657b2fd8ed7f0d41f1e583de" ns2:_="">
    <xsd:import namespace="18bd4c3f-a4f2-4e0b-a3e7-155bda212c1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d4c3f-a4f2-4e0b-a3e7-155bda212c1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0DAB2E2D404627469530C35E665ABACD" ma:contentTypeVersion="5" ma:contentTypeDescription="Create a new document." ma:contentTypeScope="" ma:versionID="2c0c97b2ee1898a101fe1530cad3fac3">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4AAA19-981A-4F2D-834E-B1C2B71B7C3E}"/>
</file>

<file path=customXml/itemProps2.xml><?xml version="1.0" encoding="utf-8"?>
<ds:datastoreItem xmlns:ds="http://schemas.openxmlformats.org/officeDocument/2006/customXml" ds:itemID="{4DE2358C-2899-4AFF-8B85-2D7B488E56C9}"/>
</file>

<file path=customXml/itemProps3.xml><?xml version="1.0" encoding="utf-8"?>
<ds:datastoreItem xmlns:ds="http://schemas.openxmlformats.org/officeDocument/2006/customXml" ds:itemID="{96F64613-4AD4-40B0-830B-51BED1172941}"/>
</file>

<file path=customXml/itemProps4.xml><?xml version="1.0" encoding="utf-8"?>
<ds:datastoreItem xmlns:ds="http://schemas.openxmlformats.org/officeDocument/2006/customXml" ds:itemID="{5C133B5A-FA3D-4DE7-8ACB-E5B8999403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Cost Template</vt:lpstr>
      <vt:lpstr>Lab Overhead</vt:lpstr>
      <vt:lpstr>Administrative</vt:lpstr>
      <vt:lpstr>Virology Overhead</vt:lpstr>
      <vt:lpstr>(EXAMPLE) Influenza Isolation</vt:lpstr>
      <vt:lpstr>'Cost Template'!Print_Area</vt:lpstr>
    </vt:vector>
  </TitlesOfParts>
  <Company>UDOH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DOH</dc:creator>
  <cp:lastModifiedBy>stephanie.chester</cp:lastModifiedBy>
  <cp:lastPrinted>2014-07-01T15:04:47Z</cp:lastPrinted>
  <dcterms:created xsi:type="dcterms:W3CDTF">2012-04-11T20:06:37Z</dcterms:created>
  <dcterms:modified xsi:type="dcterms:W3CDTF">2014-07-09T13:01:52Z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0x0101000DAB2E2D404627469530C35E665ABACD</vt:lpwstr>
  </property>
  <property fmtid="{D5CDD505-2E9C-101B-9397-08002B2CF9AE}" pid="3" name="_dlc_DocIdItemGuid">
    <vt:lpwstr>1b01dee5-2d93-4f67-a91a-e052610cec14</vt:lpwstr>
  </property>
  <property fmtid="{D5CDD505-2E9C-101B-9397-08002B2CF9AE}" pid="4" name="Page Title">
    <vt:lpwstr/>
  </property>
</Properties>
</file>