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oject\CCID_NCZVED_DFBMD_EDLB\PulseNetUSA\PMDRU\NGSMU Protocols\Protocols for Review\Review from 2019\Sequencing\Ion Genestudio S5\"/>
    </mc:Choice>
  </mc:AlternateContent>
  <bookViews>
    <workbookView xWindow="90" yWindow="330" windowWidth="18240" windowHeight="10875" activeTab="4"/>
  </bookViews>
  <sheets>
    <sheet name="Initial Dilution" sheetId="9" r:id="rId1"/>
    <sheet name="Library Dilution" sheetId="20" r:id="rId2"/>
    <sheet name="SampleSheet" sheetId="22" r:id="rId3"/>
    <sheet name="Qubit Calculator" sheetId="23" r:id="rId4"/>
    <sheet name="List of barcodes" sheetId="21" r:id="rId5"/>
  </sheets>
  <calcPr calcId="162913"/>
</workbook>
</file>

<file path=xl/calcChain.xml><?xml version="1.0" encoding="utf-8"?>
<calcChain xmlns="http://schemas.openxmlformats.org/spreadsheetml/2006/main">
  <c r="A30" i="22" l="1"/>
  <c r="A29" i="22"/>
  <c r="A28" i="22"/>
  <c r="A27" i="22"/>
  <c r="A26" i="22"/>
  <c r="A25" i="22"/>
  <c r="A24" i="22"/>
  <c r="A23" i="22"/>
  <c r="A22" i="22"/>
  <c r="A21" i="22"/>
  <c r="A20" i="22"/>
  <c r="A19" i="22"/>
  <c r="A18" i="22"/>
  <c r="A17" i="22"/>
  <c r="A16" i="22"/>
  <c r="A15" i="22"/>
  <c r="A14" i="22"/>
  <c r="A13" i="22"/>
  <c r="A12" i="22"/>
  <c r="A11" i="22"/>
  <c r="A10" i="22"/>
  <c r="A9" i="22"/>
  <c r="A8" i="22"/>
  <c r="A7" i="22"/>
  <c r="A6" i="22"/>
  <c r="A5" i="22"/>
  <c r="A4" i="22"/>
  <c r="A3" i="22"/>
  <c r="F7" i="22" l="1"/>
  <c r="F8" i="22"/>
  <c r="F9" i="22"/>
  <c r="F10" i="22"/>
  <c r="F11" i="22"/>
  <c r="F12" i="22"/>
  <c r="F13" i="22"/>
  <c r="F14" i="22"/>
  <c r="F15" i="22"/>
  <c r="F16" i="22"/>
  <c r="F17" i="22"/>
  <c r="F18" i="22"/>
  <c r="F19" i="22"/>
  <c r="F20" i="22"/>
  <c r="F21" i="22"/>
  <c r="F22" i="22"/>
  <c r="F23" i="22"/>
  <c r="F24" i="22"/>
  <c r="F25" i="22"/>
  <c r="F26" i="22"/>
  <c r="F27" i="22"/>
  <c r="F28" i="22"/>
  <c r="F29" i="22"/>
  <c r="F30" i="22"/>
  <c r="C7" i="22"/>
  <c r="C8" i="22"/>
  <c r="C9" i="22"/>
  <c r="C10" i="22"/>
  <c r="C11" i="22"/>
  <c r="C12" i="22"/>
  <c r="C13" i="22"/>
  <c r="C14" i="22"/>
  <c r="C15" i="22"/>
  <c r="C16" i="22"/>
  <c r="C17" i="22"/>
  <c r="C18" i="22"/>
  <c r="C19" i="22"/>
  <c r="C20" i="22"/>
  <c r="C21" i="22"/>
  <c r="C22" i="22"/>
  <c r="C23" i="22"/>
  <c r="C24" i="22"/>
  <c r="C25" i="22"/>
  <c r="C26" i="22"/>
  <c r="C27" i="22"/>
  <c r="C28" i="22"/>
  <c r="C29" i="22"/>
  <c r="C30" i="22"/>
  <c r="L3"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2" i="20"/>
  <c r="K3" i="20"/>
  <c r="K4" i="20"/>
  <c r="K5" i="20"/>
  <c r="K6" i="20"/>
  <c r="K7" i="20"/>
  <c r="K8" i="20"/>
  <c r="K9" i="20"/>
  <c r="K10" i="20"/>
  <c r="K11" i="20"/>
  <c r="K12" i="20"/>
  <c r="K13" i="20"/>
  <c r="K14" i="20"/>
  <c r="K15" i="20"/>
  <c r="K16" i="20"/>
  <c r="K17" i="20"/>
  <c r="K18" i="20"/>
  <c r="K19" i="20"/>
  <c r="K20" i="20"/>
  <c r="K21" i="20"/>
  <c r="K22" i="20"/>
  <c r="K23" i="20"/>
  <c r="K24" i="20"/>
  <c r="K25" i="20"/>
  <c r="K26" i="20"/>
  <c r="K27" i="20"/>
  <c r="K28" i="20"/>
  <c r="K29" i="20"/>
  <c r="K2" i="20"/>
  <c r="J3" i="20"/>
  <c r="J4" i="20"/>
  <c r="J6" i="20"/>
  <c r="J7" i="20"/>
  <c r="J8" i="20"/>
  <c r="J9" i="20"/>
  <c r="J10" i="20"/>
  <c r="J11" i="20"/>
  <c r="J12" i="20"/>
  <c r="J13" i="20"/>
  <c r="J14" i="20"/>
  <c r="J15" i="20"/>
  <c r="J16" i="20"/>
  <c r="J17" i="20"/>
  <c r="J18" i="20"/>
  <c r="J19" i="20"/>
  <c r="J20" i="20"/>
  <c r="J21" i="20"/>
  <c r="J22" i="20"/>
  <c r="J23" i="20"/>
  <c r="J24" i="20"/>
  <c r="J25" i="20"/>
  <c r="J26" i="20"/>
  <c r="J27" i="20"/>
  <c r="J28" i="20"/>
  <c r="J29" i="20"/>
  <c r="J2" i="20"/>
  <c r="I3" i="20"/>
  <c r="I4" i="20"/>
  <c r="I5" i="20"/>
  <c r="I6" i="20"/>
  <c r="I7" i="20"/>
  <c r="I8" i="20"/>
  <c r="I9" i="20"/>
  <c r="I10" i="20"/>
  <c r="I11" i="20"/>
  <c r="I12" i="20"/>
  <c r="I13" i="20"/>
  <c r="I14" i="20"/>
  <c r="I15" i="20"/>
  <c r="I16" i="20"/>
  <c r="I17" i="20"/>
  <c r="I18" i="20"/>
  <c r="I19" i="20"/>
  <c r="I20" i="20"/>
  <c r="I21" i="20"/>
  <c r="I22" i="20"/>
  <c r="I23" i="20"/>
  <c r="I24" i="20"/>
  <c r="I25" i="20"/>
  <c r="I26" i="20"/>
  <c r="I27" i="20"/>
  <c r="I28" i="20"/>
  <c r="I29" i="20"/>
  <c r="I2" i="20"/>
  <c r="H3" i="20"/>
  <c r="H4" i="20"/>
  <c r="H6" i="20"/>
  <c r="H7" i="20"/>
  <c r="H8" i="20"/>
  <c r="H9" i="20"/>
  <c r="H10" i="20"/>
  <c r="H11" i="20"/>
  <c r="H12" i="20"/>
  <c r="H13" i="20"/>
  <c r="H14" i="20"/>
  <c r="H15" i="20"/>
  <c r="H16" i="20"/>
  <c r="H17" i="20"/>
  <c r="H18" i="20"/>
  <c r="H19" i="20"/>
  <c r="H20" i="20"/>
  <c r="H21" i="20"/>
  <c r="H22" i="20"/>
  <c r="H23" i="20"/>
  <c r="H24" i="20"/>
  <c r="H25" i="20"/>
  <c r="H26" i="20"/>
  <c r="H27" i="20"/>
  <c r="H28" i="20"/>
  <c r="H29" i="20"/>
  <c r="H2" i="20"/>
  <c r="G3" i="20"/>
  <c r="G4" i="20"/>
  <c r="G6" i="20"/>
  <c r="G7" i="20"/>
  <c r="G8" i="20"/>
  <c r="G9" i="20"/>
  <c r="G10" i="20"/>
  <c r="G11" i="20"/>
  <c r="G12" i="20"/>
  <c r="G13" i="20"/>
  <c r="G14" i="20"/>
  <c r="G15" i="20"/>
  <c r="G16" i="20"/>
  <c r="G17" i="20"/>
  <c r="G18" i="20"/>
  <c r="G19" i="20"/>
  <c r="G20" i="20"/>
  <c r="G21" i="20"/>
  <c r="G22" i="20"/>
  <c r="G23" i="20"/>
  <c r="G24" i="20"/>
  <c r="G25" i="20"/>
  <c r="G26" i="20"/>
  <c r="G27" i="20"/>
  <c r="G28" i="20"/>
  <c r="G29" i="20"/>
  <c r="G2" i="20"/>
  <c r="F3" i="20"/>
  <c r="F4" i="20"/>
  <c r="F6" i="20"/>
  <c r="F7" i="20"/>
  <c r="F8" i="20"/>
  <c r="F9" i="20"/>
  <c r="F10" i="20"/>
  <c r="F11" i="20"/>
  <c r="F12" i="20"/>
  <c r="F13" i="20"/>
  <c r="F14" i="20"/>
  <c r="F15" i="20"/>
  <c r="F16" i="20"/>
  <c r="F17" i="20"/>
  <c r="F18" i="20"/>
  <c r="F19" i="20"/>
  <c r="F20" i="20"/>
  <c r="F21" i="20"/>
  <c r="F22" i="20"/>
  <c r="F23" i="20"/>
  <c r="F24" i="20"/>
  <c r="F25" i="20"/>
  <c r="F26" i="20"/>
  <c r="F27" i="20"/>
  <c r="F28" i="20"/>
  <c r="F29" i="20"/>
  <c r="F2" i="20"/>
  <c r="E3" i="20"/>
  <c r="E4" i="20"/>
  <c r="E6" i="20"/>
  <c r="E7" i="20"/>
  <c r="E8" i="20"/>
  <c r="E9" i="20"/>
  <c r="E10" i="20"/>
  <c r="E11" i="20"/>
  <c r="E12" i="20"/>
  <c r="E13" i="20"/>
  <c r="E14" i="20"/>
  <c r="E15" i="20"/>
  <c r="E16" i="20"/>
  <c r="E17" i="20"/>
  <c r="E18" i="20"/>
  <c r="E19" i="20"/>
  <c r="E20" i="20"/>
  <c r="E21" i="20"/>
  <c r="E22" i="20"/>
  <c r="E23" i="20"/>
  <c r="E24" i="20"/>
  <c r="E25" i="20"/>
  <c r="E26" i="20"/>
  <c r="E27" i="20"/>
  <c r="E28" i="20"/>
  <c r="E29" i="20"/>
  <c r="E2" i="20"/>
  <c r="D3" i="20"/>
  <c r="D4" i="20"/>
  <c r="D6" i="20"/>
  <c r="D7" i="20"/>
  <c r="D8" i="20"/>
  <c r="D9" i="20"/>
  <c r="D10" i="20"/>
  <c r="D11" i="20"/>
  <c r="D12" i="20"/>
  <c r="D13" i="20"/>
  <c r="D14" i="20"/>
  <c r="D15" i="20"/>
  <c r="D16" i="20"/>
  <c r="D17" i="20"/>
  <c r="D18" i="20"/>
  <c r="D19" i="20"/>
  <c r="D20" i="20"/>
  <c r="D21" i="20"/>
  <c r="D22" i="20"/>
  <c r="D23" i="20"/>
  <c r="D24" i="20"/>
  <c r="D25" i="20"/>
  <c r="D26" i="20"/>
  <c r="D27" i="20"/>
  <c r="D28" i="20"/>
  <c r="D29" i="20"/>
  <c r="D2" i="20"/>
  <c r="C3" i="20"/>
  <c r="C4" i="20"/>
  <c r="C5" i="20"/>
  <c r="D5" i="20" s="1"/>
  <c r="E5" i="20" s="1"/>
  <c r="F5" i="20" s="1"/>
  <c r="G5" i="20" s="1"/>
  <c r="H5" i="20" s="1"/>
  <c r="J5" i="20" s="1"/>
  <c r="C6" i="20"/>
  <c r="C7" i="20"/>
  <c r="C8" i="20"/>
  <c r="C9" i="20"/>
  <c r="C10" i="20"/>
  <c r="C11" i="20"/>
  <c r="C12" i="20"/>
  <c r="C13" i="20"/>
  <c r="C14" i="20"/>
  <c r="C15" i="20"/>
  <c r="C16" i="20"/>
  <c r="C17" i="20"/>
  <c r="C18" i="20"/>
  <c r="C19" i="20"/>
  <c r="C20" i="20"/>
  <c r="C21" i="20"/>
  <c r="C22" i="20"/>
  <c r="C23" i="20"/>
  <c r="C24" i="20"/>
  <c r="C25" i="20"/>
  <c r="C26" i="20"/>
  <c r="C27" i="20"/>
  <c r="C28" i="20"/>
  <c r="C29" i="20"/>
  <c r="C2" i="20"/>
  <c r="B3" i="20"/>
  <c r="B4" i="20"/>
  <c r="B5" i="20"/>
  <c r="B6" i="20"/>
  <c r="B7" i="20"/>
  <c r="B8" i="20"/>
  <c r="B9" i="20"/>
  <c r="B10" i="20"/>
  <c r="B11" i="20"/>
  <c r="B12" i="20"/>
  <c r="B13" i="20"/>
  <c r="B14" i="20"/>
  <c r="B15" i="20"/>
  <c r="B16" i="20"/>
  <c r="B17" i="20"/>
  <c r="B18" i="20"/>
  <c r="B19" i="20"/>
  <c r="B20" i="20"/>
  <c r="B21" i="20"/>
  <c r="B22" i="20"/>
  <c r="B23" i="20"/>
  <c r="B24" i="20"/>
  <c r="B25" i="20"/>
  <c r="B26" i="20"/>
  <c r="B27" i="20"/>
  <c r="B28" i="20"/>
  <c r="B29" i="20"/>
  <c r="B2" i="20"/>
  <c r="A3" i="20"/>
  <c r="A4" i="20"/>
  <c r="A5" i="20"/>
  <c r="A6" i="20"/>
  <c r="A7" i="20"/>
  <c r="A8" i="20"/>
  <c r="A9" i="20"/>
  <c r="A10" i="20"/>
  <c r="A11" i="20"/>
  <c r="A12" i="20"/>
  <c r="A13" i="20"/>
  <c r="A14" i="20"/>
  <c r="A15" i="20"/>
  <c r="A16" i="20"/>
  <c r="A17" i="20"/>
  <c r="A18" i="20"/>
  <c r="A19" i="20"/>
  <c r="A20" i="20"/>
  <c r="A21" i="20"/>
  <c r="A22" i="20"/>
  <c r="A23" i="20"/>
  <c r="A24" i="20"/>
  <c r="A25" i="20"/>
  <c r="A26" i="20"/>
  <c r="A27" i="20"/>
  <c r="A28" i="20"/>
  <c r="A29" i="20"/>
  <c r="A2" i="20"/>
  <c r="J10" i="9"/>
  <c r="J11" i="9"/>
  <c r="J12" i="9"/>
  <c r="J13" i="9"/>
  <c r="J14" i="9"/>
  <c r="J15" i="9"/>
  <c r="J16" i="9"/>
  <c r="J17" i="9"/>
  <c r="J18" i="9"/>
  <c r="J19" i="9"/>
  <c r="J20" i="9"/>
  <c r="J21" i="9"/>
  <c r="J22" i="9"/>
  <c r="J23" i="9"/>
  <c r="J24" i="9"/>
  <c r="J25" i="9"/>
  <c r="J26" i="9"/>
  <c r="J27" i="9"/>
  <c r="J28" i="9"/>
  <c r="J29" i="9"/>
  <c r="J30" i="9"/>
  <c r="J31" i="9"/>
  <c r="J32" i="9"/>
  <c r="J33" i="9"/>
  <c r="J34" i="9"/>
  <c r="J35" i="9"/>
  <c r="J36" i="9"/>
  <c r="I10" i="9"/>
  <c r="I11" i="9"/>
  <c r="I12" i="9"/>
  <c r="I13" i="9"/>
  <c r="I14" i="9"/>
  <c r="I15" i="9"/>
  <c r="I16" i="9"/>
  <c r="I17" i="9"/>
  <c r="I18" i="9"/>
  <c r="I19" i="9"/>
  <c r="I20" i="9"/>
  <c r="I21" i="9"/>
  <c r="I22" i="9"/>
  <c r="I23" i="9"/>
  <c r="I24" i="9"/>
  <c r="I25" i="9"/>
  <c r="I26" i="9"/>
  <c r="I27" i="9"/>
  <c r="I28" i="9"/>
  <c r="I29" i="9"/>
  <c r="I30" i="9"/>
  <c r="I31" i="9"/>
  <c r="I32" i="9"/>
  <c r="I33" i="9"/>
  <c r="I34" i="9"/>
  <c r="I35" i="9"/>
  <c r="I36" i="9"/>
  <c r="C10" i="9"/>
  <c r="C11" i="9"/>
  <c r="C12" i="9"/>
  <c r="C13" i="9"/>
  <c r="C14" i="9"/>
  <c r="C15" i="9"/>
  <c r="C16" i="9"/>
  <c r="C17" i="9"/>
  <c r="C18" i="9"/>
  <c r="C19" i="9"/>
  <c r="C20" i="9"/>
  <c r="C21" i="9"/>
  <c r="C22" i="9"/>
  <c r="C23" i="9"/>
  <c r="C24" i="9"/>
  <c r="C25" i="9"/>
  <c r="C26" i="9"/>
  <c r="C27" i="9"/>
  <c r="C28" i="9"/>
  <c r="C29" i="9"/>
  <c r="C30" i="9"/>
  <c r="C31" i="9"/>
  <c r="C32" i="9"/>
  <c r="C33" i="9"/>
  <c r="C34" i="9"/>
  <c r="C35" i="9"/>
  <c r="C36" i="9"/>
  <c r="C3" i="23" l="1"/>
  <c r="G9" i="23" s="1"/>
  <c r="G11" i="23"/>
  <c r="G12" i="23"/>
  <c r="G15" i="23"/>
  <c r="G16" i="23"/>
  <c r="G19" i="23"/>
  <c r="G20" i="23"/>
  <c r="G23" i="23"/>
  <c r="G24" i="23"/>
  <c r="G25" i="23"/>
  <c r="G26" i="23"/>
  <c r="G27" i="23"/>
  <c r="G28" i="23"/>
  <c r="G22" i="23" l="1"/>
  <c r="G18" i="23"/>
  <c r="G14" i="23"/>
  <c r="G10" i="23"/>
  <c r="G21" i="23"/>
  <c r="G17" i="23"/>
  <c r="G13" i="23"/>
  <c r="F4" i="22" l="1"/>
  <c r="F5" i="22"/>
  <c r="F6" i="22"/>
  <c r="F3" i="22"/>
  <c r="C4" i="22"/>
  <c r="C5" i="22"/>
  <c r="C6" i="22"/>
  <c r="C3" i="22"/>
  <c r="S42" i="9" l="1"/>
  <c r="S54" i="9" l="1"/>
  <c r="S53" i="9"/>
  <c r="S52" i="9"/>
  <c r="S47" i="9"/>
  <c r="S48" i="9"/>
  <c r="S46" i="9"/>
  <c r="G37" i="9" l="1"/>
  <c r="K48" i="9" l="1"/>
  <c r="I9" i="9" l="1"/>
  <c r="J9" i="9" s="1"/>
  <c r="C9" i="9" l="1"/>
</calcChain>
</file>

<file path=xl/sharedStrings.xml><?xml version="1.0" encoding="utf-8"?>
<sst xmlns="http://schemas.openxmlformats.org/spreadsheetml/2006/main" count="197" uniqueCount="181">
  <si>
    <t>Instructions</t>
  </si>
  <si>
    <t>Run Name</t>
  </si>
  <si>
    <t>Starting with this sheet, and moving from top to bottom, fill in all tan shaded cells.</t>
  </si>
  <si>
    <t>Date</t>
  </si>
  <si>
    <t>Technician</t>
  </si>
  <si>
    <t>Nanodrop</t>
  </si>
  <si>
    <t>Qubit</t>
  </si>
  <si>
    <t>Well position</t>
  </si>
  <si>
    <t>Sample Name</t>
  </si>
  <si>
    <t>Sample ID</t>
  </si>
  <si>
    <t>Organism</t>
  </si>
  <si>
    <t>Purity (260/280 ratio)</t>
  </si>
  <si>
    <t>Genome Size Estimate</t>
  </si>
  <si>
    <t>Input DNA Stock Concentration (ng/ul)</t>
  </si>
  <si>
    <t>DNA</t>
  </si>
  <si>
    <t>F01</t>
  </si>
  <si>
    <t>G01</t>
  </si>
  <si>
    <t>H01</t>
  </si>
  <si>
    <t>A02</t>
  </si>
  <si>
    <t>B02</t>
  </si>
  <si>
    <t>C02</t>
  </si>
  <si>
    <t>D02</t>
  </si>
  <si>
    <t>E02</t>
  </si>
  <si>
    <t>F02</t>
  </si>
  <si>
    <t>G02</t>
  </si>
  <si>
    <t>H02</t>
  </si>
  <si>
    <t>Notes:</t>
  </si>
  <si>
    <t>Lot no.</t>
  </si>
  <si>
    <t>Exp. Date</t>
  </si>
  <si>
    <t>Water</t>
  </si>
  <si>
    <t>NOTE:  All sample names will end with run name (eg. 2014K-0179-M347-14-001)</t>
  </si>
  <si>
    <t>Dilution for fragmentase normalization</t>
  </si>
  <si>
    <t>Frag./PCR reagents</t>
  </si>
  <si>
    <t>Post Size Selection (ng in 20ul)</t>
  </si>
  <si>
    <t>Post-PCR (ng/ul)</t>
  </si>
  <si>
    <t>Qubit post-Fragmentase Clean-up DNA  (ng/ul)</t>
  </si>
  <si>
    <t>Post Size Selection  (ng/ul)</t>
  </si>
  <si>
    <t>Post End Repair Clean-up (ng/ul)</t>
  </si>
  <si>
    <t>Post Adaptor Ligation Clean-up (ng/ul)</t>
  </si>
  <si>
    <t>Any value, with the condition that the Alexa Fluor® 488 RFU value is &gt; 100 counts</t>
  </si>
  <si>
    <t>Alexa Fluor® 647</t>
  </si>
  <si>
    <t>Alexa Fluor® 488</t>
  </si>
  <si>
    <t>Acceptable RFU range</t>
  </si>
  <si>
    <t>Fluorophore</t>
  </si>
  <si>
    <t>Blue Cells= Template kit lot specific conversion factor</t>
  </si>
  <si>
    <t>Percent Templated ISPs</t>
  </si>
  <si>
    <t>Conversion Factor*</t>
  </si>
  <si>
    <t>AF 647</t>
  </si>
  <si>
    <t>AF 488</t>
  </si>
  <si>
    <t>Background RFU                              (Negative Control Tube)</t>
  </si>
  <si>
    <t>Raw RFU Value</t>
  </si>
  <si>
    <t>Alexa Fluor® 647 Calibration Standard</t>
  </si>
  <si>
    <t>Alexa Fluor® 488 Calibration Standard</t>
  </si>
  <si>
    <t>Calibration Factor</t>
  </si>
  <si>
    <t>RFU</t>
  </si>
  <si>
    <t>Calibration Standard</t>
  </si>
  <si>
    <t>Qubit Calibration Factor Calculation</t>
  </si>
  <si>
    <t>Chef/S5 Reagents</t>
  </si>
  <si>
    <t>KAPA Frag Enzyme</t>
  </si>
  <si>
    <t>Ion S5 Sequencing Reagents</t>
  </si>
  <si>
    <t>KAPA Frag Buffer</t>
  </si>
  <si>
    <t>Ion Sphere Quality Control Kit</t>
  </si>
  <si>
    <t>KAPA Frag Stop Solution</t>
  </si>
  <si>
    <t>Beads</t>
  </si>
  <si>
    <t>KAPA End Repair Buffer</t>
  </si>
  <si>
    <t>KAPA End Repair Enzyme</t>
  </si>
  <si>
    <t>KAPA LNR Buffer</t>
  </si>
  <si>
    <t>KAPA LNR Enzyme</t>
  </si>
  <si>
    <t>BIOO Scientific NEXTflex DNA Barcodes for Ion Torrent - 16</t>
  </si>
  <si>
    <t>KAPA HiFi HotStark ReadyMix</t>
  </si>
  <si>
    <t>KAPA Library Amp Primer Mix</t>
  </si>
  <si>
    <t>Sample</t>
  </si>
  <si>
    <t>Qubit Concentration (ng/ml)</t>
  </si>
  <si>
    <t>x20 µl vol.</t>
  </si>
  <si>
    <t>fmol in 20 µl</t>
  </si>
  <si>
    <t>Molar conversion (M)</t>
  </si>
  <si>
    <t>pM conversion (pM)</t>
  </si>
  <si>
    <t>Dilution factor (pM)</t>
  </si>
  <si>
    <t>S5 Library Prep Worksheet</t>
  </si>
  <si>
    <t>E-gel</t>
  </si>
  <si>
    <t>E-gel Ladder</t>
  </si>
  <si>
    <t>Salmonella enterica var. I 4,5,12:i:-</t>
  </si>
  <si>
    <t>Escherichia coli var. O103:H2</t>
  </si>
  <si>
    <t>Salmonella enterica var. Enteritidis</t>
  </si>
  <si>
    <t>A03</t>
  </si>
  <si>
    <t>B03</t>
  </si>
  <si>
    <t>YJ (YLM3)</t>
  </si>
  <si>
    <t>2019C-5XXX</t>
  </si>
  <si>
    <t>Chip Type</t>
  </si>
  <si>
    <t>Ion Chef Solutions</t>
  </si>
  <si>
    <t>Ion Chef Reagents</t>
  </si>
  <si>
    <t>Ion S5 Sequencing Solutions</t>
  </si>
  <si>
    <t>Total DNA Load</t>
  </si>
  <si>
    <t>List of barcodes</t>
  </si>
  <si>
    <t>Number of samples</t>
  </si>
  <si>
    <t>Reagents</t>
  </si>
  <si>
    <t>Volume</t>
  </si>
  <si>
    <t>End-Repair Master Mix Calculation</t>
  </si>
  <si>
    <t>Moledular grade water</t>
  </si>
  <si>
    <t>End Repair Buffer (10X)</t>
  </si>
  <si>
    <t>End Repair Enzyme</t>
  </si>
  <si>
    <t>Optional</t>
  </si>
  <si>
    <t>2019D-1XXX</t>
  </si>
  <si>
    <t>Pooling Factor</t>
  </si>
  <si>
    <t>Pooling Volume (30 µl)</t>
  </si>
  <si>
    <t>Genome Size</t>
  </si>
  <si>
    <t>Campylobacter jejuni</t>
  </si>
  <si>
    <t>Qubit Concentration (ng/µl)</t>
  </si>
  <si>
    <t xml:space="preserve"> Loading Concentration (pM)</t>
  </si>
  <si>
    <t>3.3 ng/ul (35 ul total volume)</t>
  </si>
  <si>
    <t>CSV Version (required)</t>
  </si>
  <si>
    <t>Barcode</t>
  </si>
  <si>
    <t>Control Type</t>
  </si>
  <si>
    <t>Sample Name (required)</t>
  </si>
  <si>
    <t>Sample Description</t>
  </si>
  <si>
    <t>DNA/RNA/Fusions</t>
  </si>
  <si>
    <t>Reference library</t>
  </si>
  <si>
    <t>Target regions BED file</t>
  </si>
  <si>
    <t>Hotspot regions BED file</t>
  </si>
  <si>
    <t>2019K-0XXX-First</t>
  </si>
  <si>
    <t>List of Barcode for SampleSheet</t>
  </si>
  <si>
    <t>IonXpress_001</t>
  </si>
  <si>
    <t>IonXpress_002</t>
  </si>
  <si>
    <t>IonXpress_003</t>
  </si>
  <si>
    <t>IonXpress_004</t>
  </si>
  <si>
    <t>IonXpress_015</t>
  </si>
  <si>
    <t>IonXpress_005</t>
  </si>
  <si>
    <t>IonXpress_006</t>
  </si>
  <si>
    <t>IonXpress_007</t>
  </si>
  <si>
    <t>IonXpress_008</t>
  </si>
  <si>
    <t>IonXpress_009</t>
  </si>
  <si>
    <t>IonXpress_010</t>
  </si>
  <si>
    <t>IonXpress_011</t>
  </si>
  <si>
    <t>IonXpress_012</t>
  </si>
  <si>
    <t>IonXpress_013</t>
  </si>
  <si>
    <t>IonXpress_014</t>
  </si>
  <si>
    <t>IonXpress_016</t>
  </si>
  <si>
    <t>IonXpress_017</t>
  </si>
  <si>
    <t>IonXpress_018</t>
  </si>
  <si>
    <t>IonXpress_019</t>
  </si>
  <si>
    <t>IonXpress_020</t>
  </si>
  <si>
    <t>IonXpress_021</t>
  </si>
  <si>
    <t>IonXpress_022</t>
  </si>
  <si>
    <t>IonXpress_023</t>
  </si>
  <si>
    <t>IonXpress_024</t>
  </si>
  <si>
    <t>IonXpress_025</t>
  </si>
  <si>
    <t>IonXpress_026</t>
  </si>
  <si>
    <t>IonXpress_027</t>
  </si>
  <si>
    <t>IonXpress_028</t>
  </si>
  <si>
    <t>IonXpress_029</t>
  </si>
  <si>
    <t>IonXpress_030</t>
  </si>
  <si>
    <t>IonXpress_031</t>
  </si>
  <si>
    <t>IonXpress_032</t>
  </si>
  <si>
    <t>2018K05XXX</t>
  </si>
  <si>
    <t>Pool A</t>
  </si>
  <si>
    <t>Pool B</t>
  </si>
  <si>
    <t>&gt; 100 counts; no upper limit
Samples with &lt; 100 counts usually correlate with no or very few ISPs in the assay. 
Cells with &lt; 100 counts will be highlighted in red.</t>
  </si>
  <si>
    <t>Purple Cells = Raw RFU values measured for negative control in "Measure the templated unenriched sample"</t>
  </si>
  <si>
    <t>Red Cells = Raw RFU values measured in "Measure the templated unenriched sample"</t>
  </si>
  <si>
    <t>Green Cells = Raw RFU values of Alexa Fluor® 488 and Alexa Fluor® 647 Calibration Standards supplied in the Ion Sphere Quality Control Kit</t>
  </si>
  <si>
    <t>Molecular-grade water</t>
  </si>
  <si>
    <t>AL&amp;NR Buffer (5X)</t>
  </si>
  <si>
    <t>AL&amp;NR Enzyme</t>
  </si>
  <si>
    <t>AL&amp;NR Master Mix Calculation</t>
  </si>
  <si>
    <t>Water volume for Dilution                                      (1µl Library : # µl water)</t>
  </si>
  <si>
    <t>Post E-Gel Concentration (ng/ml)</t>
  </si>
  <si>
    <t>Post-PCR Clean-up Concentration (ng/ul)</t>
  </si>
  <si>
    <t>Post E-Gel Fragment Size (bp)</t>
  </si>
  <si>
    <t>The values in this tab are auto-populated from Initial Dilution tab and should NOT be altered.</t>
  </si>
  <si>
    <t>C03</t>
  </si>
  <si>
    <t>D03</t>
  </si>
  <si>
    <t>E03</t>
  </si>
  <si>
    <t>F03</t>
  </si>
  <si>
    <t>G03</t>
  </si>
  <si>
    <t>H03</t>
  </si>
  <si>
    <t>A04</t>
  </si>
  <si>
    <t>B04</t>
  </si>
  <si>
    <t>C04</t>
  </si>
  <si>
    <t>D04</t>
  </si>
  <si>
    <t>LabID-MachineID-YYMMDD</t>
  </si>
  <si>
    <t>A adapter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</si>
</sst>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m/d/yyyy;@"/>
  </numFmts>
  <fonts count="28"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1"/>
      <name val="Calibri"/>
      <family val="2"/>
      <scheme val="minor"/>
    </font>
    <font>
      <sz val="11"/>
      <color theme="1"/>
      <name val="Calibri"/>
      <family val="2"/>
    </font>
    <font>
      <u/>
      <sz val="11"/>
      <color theme="1"/>
      <name val="Calibri"/>
      <family val="2"/>
      <scheme val="minor"/>
    </font>
    <font>
      <b/>
      <sz val="9"/>
      <color theme="1"/>
      <name val="Calibri"/>
      <family val="2"/>
      <scheme val="minor"/>
    </font>
    <font>
      <b/>
      <sz val="12"/>
      <color theme="1"/>
      <name val="Calibri"/>
      <family val="2"/>
      <scheme val="minor"/>
    </font>
    <font>
      <sz val="9"/>
      <color theme="1"/>
      <name val="Calibri"/>
      <family val="2"/>
      <scheme val="minor"/>
    </font>
    <font>
      <b/>
      <sz val="11"/>
      <color rgb="FFFF0000"/>
      <name val="Calibri"/>
      <family val="2"/>
      <scheme val="minor"/>
    </font>
    <font>
      <sz val="11"/>
      <name val="Calibri"/>
      <family val="2"/>
    </font>
    <font>
      <b/>
      <sz val="14"/>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FFF2CC"/>
        <bgColor indexed="64"/>
      </patternFill>
    </fill>
    <fill>
      <patternFill patternType="solid">
        <fgColor rgb="FF00B050"/>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43">
    <xf numFmtId="0" fontId="0" fillId="0" borderId="0"/>
    <xf numFmtId="0" fontId="4" fillId="0" borderId="0" applyNumberFormat="0" applyFill="0" applyBorder="0" applyAlignment="0" applyProtection="0"/>
    <xf numFmtId="0" fontId="5" fillId="0" borderId="16" applyNumberFormat="0" applyFill="0" applyAlignment="0" applyProtection="0"/>
    <xf numFmtId="0" fontId="6" fillId="0" borderId="17" applyNumberFormat="0" applyFill="0" applyAlignment="0" applyProtection="0"/>
    <xf numFmtId="0" fontId="7" fillId="0" borderId="1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19" applyNumberFormat="0" applyAlignment="0" applyProtection="0"/>
    <xf numFmtId="0" fontId="12" fillId="6" borderId="20" applyNumberFormat="0" applyAlignment="0" applyProtection="0"/>
    <xf numFmtId="0" fontId="13" fillId="6" borderId="19" applyNumberFormat="0" applyAlignment="0" applyProtection="0"/>
    <xf numFmtId="0" fontId="14" fillId="0" borderId="21" applyNumberFormat="0" applyFill="0" applyAlignment="0" applyProtection="0"/>
    <xf numFmtId="0" fontId="15" fillId="7" borderId="22" applyNumberFormat="0" applyAlignment="0" applyProtection="0"/>
    <xf numFmtId="0" fontId="2" fillId="0" borderId="0" applyNumberFormat="0" applyFill="0" applyBorder="0" applyAlignment="0" applyProtection="0"/>
    <xf numFmtId="0" fontId="3" fillId="8" borderId="23" applyNumberFormat="0" applyFont="0" applyAlignment="0" applyProtection="0"/>
    <xf numFmtId="0" fontId="16" fillId="0" borderId="0" applyNumberFormat="0" applyFill="0" applyBorder="0" applyAlignment="0" applyProtection="0"/>
    <xf numFmtId="0" fontId="1" fillId="0" borderId="24"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236">
    <xf numFmtId="0" fontId="0" fillId="0" borderId="0" xfId="0"/>
    <xf numFmtId="0" fontId="1" fillId="0" borderId="0" xfId="0" applyFont="1"/>
    <xf numFmtId="0" fontId="1" fillId="0" borderId="0" xfId="0" applyFont="1" applyAlignment="1">
      <alignment horizontal="right"/>
    </xf>
    <xf numFmtId="0" fontId="0" fillId="0" borderId="3" xfId="0" applyBorder="1"/>
    <xf numFmtId="0" fontId="1" fillId="0" borderId="3" xfId="0" applyFont="1" applyBorder="1" applyAlignment="1">
      <alignment horizontal="right"/>
    </xf>
    <xf numFmtId="0" fontId="0" fillId="0" borderId="6"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2" xfId="0" applyBorder="1" applyAlignment="1">
      <alignment horizontal="center"/>
    </xf>
    <xf numFmtId="0" fontId="0" fillId="0" borderId="11" xfId="0" applyBorder="1" applyAlignment="1">
      <alignment horizontal="center" vertical="center" wrapText="1"/>
    </xf>
    <xf numFmtId="2" fontId="0" fillId="0" borderId="0" xfId="0" applyNumberFormat="1"/>
    <xf numFmtId="0" fontId="0" fillId="0" borderId="10" xfId="0" applyBorder="1" applyAlignment="1">
      <alignment horizontal="center" wrapText="1"/>
    </xf>
    <xf numFmtId="0" fontId="0" fillId="0"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0" borderId="15" xfId="0" applyBorder="1" applyProtection="1">
      <protection locked="0"/>
    </xf>
    <xf numFmtId="0" fontId="22" fillId="33" borderId="15" xfId="0" applyFont="1" applyFill="1" applyBorder="1" applyAlignment="1">
      <alignment horizontal="center" vertical="center" wrapText="1"/>
    </xf>
    <xf numFmtId="0" fontId="23" fillId="0" borderId="0" xfId="0" applyFont="1"/>
    <xf numFmtId="0" fontId="0" fillId="37" borderId="15" xfId="0" applyFill="1" applyBorder="1" applyProtection="1">
      <protection locked="0"/>
    </xf>
    <xf numFmtId="0" fontId="22" fillId="33" borderId="15" xfId="0" applyFont="1" applyFill="1" applyBorder="1" applyAlignment="1">
      <alignment horizontal="center" vertical="center"/>
    </xf>
    <xf numFmtId="0" fontId="23" fillId="0" borderId="0" xfId="0" applyFont="1" applyFill="1" applyBorder="1" applyAlignment="1">
      <alignment horizontal="left"/>
    </xf>
    <xf numFmtId="0" fontId="0" fillId="0" borderId="0" xfId="0" applyAlignment="1">
      <alignment wrapText="1"/>
    </xf>
    <xf numFmtId="0" fontId="0" fillId="0" borderId="0" xfId="0" applyAlignment="1">
      <alignment horizontal="left"/>
    </xf>
    <xf numFmtId="2" fontId="0" fillId="0" borderId="0" xfId="0" applyNumberFormat="1" applyFill="1" applyAlignment="1">
      <alignment horizontal="center"/>
    </xf>
    <xf numFmtId="11" fontId="0" fillId="0" borderId="0" xfId="0" applyNumberFormat="1" applyFill="1" applyAlignment="1">
      <alignment horizontal="center"/>
    </xf>
    <xf numFmtId="166" fontId="0" fillId="0" borderId="0" xfId="0" applyNumberFormat="1" applyAlignment="1">
      <alignment horizontal="center"/>
    </xf>
    <xf numFmtId="2" fontId="0" fillId="0" borderId="0" xfId="0" applyNumberFormat="1" applyAlignment="1">
      <alignment horizontal="center"/>
    </xf>
    <xf numFmtId="0" fontId="25" fillId="0" borderId="0" xfId="0" applyFont="1" applyFill="1" applyAlignment="1">
      <alignment horizontal="center"/>
    </xf>
    <xf numFmtId="0" fontId="0" fillId="0" borderId="0" xfId="0" applyFont="1" applyBorder="1" applyAlignment="1">
      <alignment horizontal="center"/>
    </xf>
    <xf numFmtId="0" fontId="0" fillId="0" borderId="0" xfId="0" applyFont="1"/>
    <xf numFmtId="0" fontId="0" fillId="0" borderId="0" xfId="0" applyFont="1" applyAlignment="1">
      <alignment horizontal="center"/>
    </xf>
    <xf numFmtId="0" fontId="0" fillId="0" borderId="1" xfId="0" applyFont="1" applyBorder="1" applyAlignment="1">
      <alignment horizont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0" xfId="0" applyBorder="1"/>
    <xf numFmtId="0" fontId="0" fillId="0" borderId="0" xfId="0" applyFill="1" applyBorder="1"/>
    <xf numFmtId="0" fontId="0" fillId="0" borderId="0" xfId="0" applyFill="1" applyAlignment="1">
      <alignment horizontal="center"/>
    </xf>
    <xf numFmtId="1" fontId="0" fillId="0" borderId="0" xfId="0" applyNumberFormat="1" applyFill="1" applyAlignment="1">
      <alignment horizontal="center"/>
    </xf>
    <xf numFmtId="0" fontId="0" fillId="0" borderId="0" xfId="0" applyFont="1" applyFill="1"/>
    <xf numFmtId="0" fontId="19" fillId="0" borderId="0" xfId="0" applyFont="1" applyAlignment="1">
      <alignment horizontal="center"/>
    </xf>
    <xf numFmtId="0" fontId="19" fillId="0" borderId="0" xfId="0" applyFont="1"/>
    <xf numFmtId="0" fontId="19" fillId="0" borderId="0" xfId="0" applyFont="1" applyBorder="1" applyAlignment="1">
      <alignment horizontal="center"/>
    </xf>
    <xf numFmtId="0" fontId="2" fillId="0" borderId="0" xfId="0" applyFont="1"/>
    <xf numFmtId="0" fontId="19" fillId="0" borderId="1" xfId="0" applyFont="1" applyBorder="1" applyAlignment="1">
      <alignment horizontal="center"/>
    </xf>
    <xf numFmtId="0" fontId="0" fillId="0" borderId="15" xfId="0" applyBorder="1" applyAlignment="1">
      <alignment horizontal="center" vertical="center"/>
    </xf>
    <xf numFmtId="164" fontId="19" fillId="38" borderId="8" xfId="0" applyNumberFormat="1" applyFont="1" applyFill="1" applyBorder="1" applyAlignment="1">
      <alignment horizontal="center"/>
    </xf>
    <xf numFmtId="164" fontId="19" fillId="38" borderId="0" xfId="0" applyNumberFormat="1" applyFont="1" applyFill="1" applyBorder="1" applyAlignment="1">
      <alignment horizontal="center"/>
    </xf>
    <xf numFmtId="164" fontId="0" fillId="38" borderId="8" xfId="0" applyNumberFormat="1" applyFont="1" applyFill="1" applyBorder="1" applyAlignment="1">
      <alignment horizontal="center"/>
    </xf>
    <xf numFmtId="164" fontId="0" fillId="38" borderId="12" xfId="0" applyNumberFormat="1" applyFont="1" applyFill="1" applyBorder="1" applyAlignment="1">
      <alignment horizontal="center"/>
    </xf>
    <xf numFmtId="164" fontId="19" fillId="38" borderId="12" xfId="0" applyNumberFormat="1" applyFont="1" applyFill="1" applyBorder="1" applyAlignment="1">
      <alignment horizontal="center"/>
    </xf>
    <xf numFmtId="164" fontId="0" fillId="38" borderId="0" xfId="0" applyNumberFormat="1" applyFont="1" applyFill="1" applyBorder="1" applyAlignment="1">
      <alignment horizontal="center"/>
    </xf>
    <xf numFmtId="0" fontId="0" fillId="38" borderId="15" xfId="0" applyFill="1" applyBorder="1" applyAlignment="1">
      <alignment horizontal="center" vertical="center"/>
    </xf>
    <xf numFmtId="0" fontId="1" fillId="0" borderId="15" xfId="0" applyFont="1" applyBorder="1" applyAlignment="1">
      <alignment horizontal="center" vertical="center"/>
    </xf>
    <xf numFmtId="0" fontId="0" fillId="39" borderId="1" xfId="0" applyFill="1" applyBorder="1"/>
    <xf numFmtId="0" fontId="0" fillId="39" borderId="1" xfId="0" applyFill="1" applyBorder="1" applyAlignment="1">
      <alignment horizontal="left"/>
    </xf>
    <xf numFmtId="14" fontId="0" fillId="39" borderId="2" xfId="0" applyNumberFormat="1" applyFill="1" applyBorder="1" applyAlignment="1">
      <alignment horizontal="left"/>
    </xf>
    <xf numFmtId="0" fontId="0" fillId="39" borderId="4" xfId="0" applyFill="1" applyBorder="1"/>
    <xf numFmtId="49" fontId="19" fillId="39" borderId="0" xfId="0" applyNumberFormat="1" applyFont="1" applyFill="1" applyBorder="1"/>
    <xf numFmtId="49" fontId="0" fillId="39" borderId="0" xfId="0" applyNumberFormat="1" applyFont="1" applyFill="1" applyBorder="1"/>
    <xf numFmtId="0" fontId="0" fillId="39" borderId="0" xfId="0" applyFont="1" applyFill="1" applyBorder="1"/>
    <xf numFmtId="0" fontId="0" fillId="39" borderId="1" xfId="0" applyFont="1" applyFill="1" applyBorder="1"/>
    <xf numFmtId="0" fontId="19" fillId="39" borderId="0" xfId="0" applyFont="1" applyFill="1" applyBorder="1"/>
    <xf numFmtId="49" fontId="0" fillId="39" borderId="1" xfId="0" applyNumberFormat="1" applyFont="1" applyFill="1" applyBorder="1"/>
    <xf numFmtId="0" fontId="19" fillId="39" borderId="8" xfId="0" applyFont="1" applyFill="1" applyBorder="1" applyAlignment="1">
      <alignment horizontal="center"/>
    </xf>
    <xf numFmtId="0" fontId="19" fillId="39" borderId="7" xfId="0" applyFont="1" applyFill="1" applyBorder="1" applyAlignment="1">
      <alignment horizontal="center"/>
    </xf>
    <xf numFmtId="0" fontId="19" fillId="39" borderId="0" xfId="0" applyFont="1" applyFill="1" applyBorder="1" applyAlignment="1">
      <alignment horizontal="center"/>
    </xf>
    <xf numFmtId="0" fontId="20" fillId="39" borderId="0" xfId="0" applyFont="1" applyFill="1" applyBorder="1" applyAlignment="1">
      <alignment vertical="center"/>
    </xf>
    <xf numFmtId="0" fontId="0" fillId="39" borderId="14" xfId="0" applyFont="1" applyFill="1" applyBorder="1" applyAlignment="1">
      <alignment horizontal="center"/>
    </xf>
    <xf numFmtId="0" fontId="0" fillId="39" borderId="7" xfId="0" applyFont="1" applyFill="1" applyBorder="1" applyAlignment="1">
      <alignment horizontal="center"/>
    </xf>
    <xf numFmtId="0" fontId="0" fillId="39" borderId="8" xfId="0" applyFont="1" applyFill="1" applyBorder="1" applyAlignment="1">
      <alignment horizontal="center"/>
    </xf>
    <xf numFmtId="0" fontId="0" fillId="39" borderId="0" xfId="0" applyFont="1" applyFill="1" applyBorder="1" applyAlignment="1">
      <alignment horizontal="center"/>
    </xf>
    <xf numFmtId="0" fontId="20" fillId="39" borderId="1" xfId="0" applyFont="1" applyFill="1" applyBorder="1" applyAlignment="1">
      <alignment vertical="center"/>
    </xf>
    <xf numFmtId="0" fontId="0" fillId="39" borderId="15" xfId="0" applyFont="1" applyFill="1" applyBorder="1" applyAlignment="1">
      <alignment horizontal="center"/>
    </xf>
    <xf numFmtId="0" fontId="0" fillId="39" borderId="10" xfId="0" applyFont="1" applyFill="1" applyBorder="1" applyAlignment="1">
      <alignment horizontal="center"/>
    </xf>
    <xf numFmtId="0" fontId="0" fillId="39" borderId="12" xfId="0" applyFont="1" applyFill="1" applyBorder="1" applyAlignment="1">
      <alignment horizontal="center"/>
    </xf>
    <xf numFmtId="0" fontId="0" fillId="39" borderId="1" xfId="0" applyFont="1" applyFill="1" applyBorder="1" applyAlignment="1">
      <alignment horizontal="center"/>
    </xf>
    <xf numFmtId="0" fontId="26" fillId="39" borderId="0" xfId="0" applyFont="1" applyFill="1" applyBorder="1" applyAlignment="1">
      <alignment vertical="center"/>
    </xf>
    <xf numFmtId="0" fontId="19" fillId="39" borderId="14" xfId="0" applyFont="1" applyFill="1" applyBorder="1" applyAlignment="1">
      <alignment horizontal="center"/>
    </xf>
    <xf numFmtId="0" fontId="26" fillId="39" borderId="1" xfId="0" applyFont="1" applyFill="1" applyBorder="1" applyAlignment="1">
      <alignment vertical="center"/>
    </xf>
    <xf numFmtId="0" fontId="19" fillId="39" borderId="15" xfId="0" applyFont="1" applyFill="1" applyBorder="1" applyAlignment="1">
      <alignment horizontal="center"/>
    </xf>
    <xf numFmtId="0" fontId="19" fillId="39" borderId="10" xfId="0" applyFont="1" applyFill="1" applyBorder="1" applyAlignment="1">
      <alignment horizontal="center"/>
    </xf>
    <xf numFmtId="0" fontId="19" fillId="39" borderId="12" xfId="0" applyFont="1" applyFill="1" applyBorder="1" applyAlignment="1">
      <alignment horizontal="center"/>
    </xf>
    <xf numFmtId="0" fontId="19" fillId="39" borderId="1" xfId="0" applyFont="1" applyFill="1" applyBorder="1" applyAlignment="1">
      <alignment horizontal="center"/>
    </xf>
    <xf numFmtId="165" fontId="19" fillId="39" borderId="14" xfId="0" applyNumberFormat="1" applyFont="1" applyFill="1" applyBorder="1" applyAlignment="1">
      <alignment horizontal="center"/>
    </xf>
    <xf numFmtId="0" fontId="19" fillId="39" borderId="13" xfId="0" applyFont="1" applyFill="1" applyBorder="1" applyAlignment="1">
      <alignment horizontal="center"/>
    </xf>
    <xf numFmtId="164" fontId="19" fillId="39" borderId="14" xfId="0" applyNumberFormat="1" applyFont="1" applyFill="1" applyBorder="1" applyAlignment="1">
      <alignment horizontal="center"/>
    </xf>
    <xf numFmtId="2" fontId="19" fillId="39" borderId="14" xfId="0" applyNumberFormat="1" applyFont="1" applyFill="1" applyBorder="1" applyAlignment="1">
      <alignment horizontal="center"/>
    </xf>
    <xf numFmtId="165" fontId="0" fillId="39" borderId="8" xfId="0" applyNumberFormat="1" applyFont="1" applyFill="1" applyBorder="1" applyAlignment="1">
      <alignment horizontal="center"/>
    </xf>
    <xf numFmtId="0" fontId="0" fillId="39" borderId="9" xfId="0" applyFont="1" applyFill="1" applyBorder="1" applyAlignment="1">
      <alignment horizontal="center"/>
    </xf>
    <xf numFmtId="164" fontId="0" fillId="39" borderId="8" xfId="0" applyNumberFormat="1" applyFont="1" applyFill="1" applyBorder="1" applyAlignment="1">
      <alignment horizontal="center"/>
    </xf>
    <xf numFmtId="2" fontId="0" fillId="39" borderId="8" xfId="0" applyNumberFormat="1" applyFont="1" applyFill="1" applyBorder="1" applyAlignment="1">
      <alignment horizontal="center"/>
    </xf>
    <xf numFmtId="165" fontId="0" fillId="39" borderId="12" xfId="0" applyNumberFormat="1" applyFont="1" applyFill="1" applyBorder="1" applyAlignment="1">
      <alignment horizontal="center"/>
    </xf>
    <xf numFmtId="164" fontId="0" fillId="39" borderId="12" xfId="0" applyNumberFormat="1" applyFont="1" applyFill="1" applyBorder="1" applyAlignment="1">
      <alignment horizontal="center"/>
    </xf>
    <xf numFmtId="0" fontId="0" fillId="39" borderId="11" xfId="0" applyFont="1" applyFill="1" applyBorder="1" applyAlignment="1">
      <alignment horizontal="center"/>
    </xf>
    <xf numFmtId="2" fontId="0" fillId="39" borderId="12" xfId="0" applyNumberFormat="1" applyFont="1" applyFill="1" applyBorder="1" applyAlignment="1">
      <alignment horizontal="center"/>
    </xf>
    <xf numFmtId="165" fontId="19" fillId="39" borderId="8" xfId="0" applyNumberFormat="1" applyFont="1" applyFill="1" applyBorder="1" applyAlignment="1">
      <alignment horizontal="center"/>
    </xf>
    <xf numFmtId="0" fontId="19" fillId="39" borderId="9" xfId="0" applyFont="1" applyFill="1" applyBorder="1" applyAlignment="1">
      <alignment horizontal="center"/>
    </xf>
    <xf numFmtId="164" fontId="19" fillId="39" borderId="8" xfId="0" applyNumberFormat="1" applyFont="1" applyFill="1" applyBorder="1" applyAlignment="1">
      <alignment horizontal="center"/>
    </xf>
    <xf numFmtId="2" fontId="19" fillId="39" borderId="8" xfId="0" applyNumberFormat="1" applyFont="1" applyFill="1" applyBorder="1" applyAlignment="1">
      <alignment horizontal="center"/>
    </xf>
    <xf numFmtId="165" fontId="19" fillId="39" borderId="12" xfId="0" applyNumberFormat="1" applyFont="1" applyFill="1" applyBorder="1" applyAlignment="1">
      <alignment horizontal="center"/>
    </xf>
    <xf numFmtId="164" fontId="19" fillId="39" borderId="12" xfId="0" applyNumberFormat="1" applyFont="1" applyFill="1" applyBorder="1" applyAlignment="1">
      <alignment horizontal="center"/>
    </xf>
    <xf numFmtId="0" fontId="19" fillId="39" borderId="11" xfId="0" applyFont="1" applyFill="1" applyBorder="1" applyAlignment="1">
      <alignment horizontal="center"/>
    </xf>
    <xf numFmtId="2" fontId="19" fillId="39" borderId="12" xfId="0" applyNumberFormat="1" applyFont="1" applyFill="1" applyBorder="1" applyAlignment="1">
      <alignment horizontal="center"/>
    </xf>
    <xf numFmtId="164" fontId="0" fillId="39" borderId="14" xfId="0" applyNumberFormat="1" applyFont="1" applyFill="1" applyBorder="1" applyAlignment="1">
      <alignment horizontal="center"/>
    </xf>
    <xf numFmtId="0" fontId="0" fillId="39" borderId="13" xfId="0" applyFont="1" applyFill="1" applyBorder="1" applyAlignment="1">
      <alignment horizontal="center"/>
    </xf>
    <xf numFmtId="2" fontId="0" fillId="39" borderId="14" xfId="0" applyNumberFormat="1" applyFont="1" applyFill="1" applyBorder="1" applyAlignment="1">
      <alignment horizontal="center"/>
    </xf>
    <xf numFmtId="0" fontId="1" fillId="39" borderId="0" xfId="0" applyFont="1" applyFill="1"/>
    <xf numFmtId="0" fontId="0" fillId="39" borderId="0" xfId="0" applyFill="1"/>
    <xf numFmtId="0" fontId="0" fillId="39" borderId="0" xfId="0" applyFill="1" applyBorder="1"/>
    <xf numFmtId="0" fontId="21" fillId="39" borderId="0" xfId="0" applyFont="1" applyFill="1" applyBorder="1"/>
    <xf numFmtId="0" fontId="0" fillId="39" borderId="0" xfId="0" applyFill="1" applyBorder="1" applyAlignment="1">
      <alignment horizontal="center"/>
    </xf>
    <xf numFmtId="0" fontId="0" fillId="39" borderId="0" xfId="0" applyFill="1" applyBorder="1" applyAlignment="1">
      <alignment horizontal="left"/>
    </xf>
    <xf numFmtId="10" fontId="0" fillId="39" borderId="0" xfId="0" applyNumberFormat="1" applyFill="1" applyBorder="1"/>
    <xf numFmtId="0" fontId="0" fillId="0" borderId="3" xfId="0" applyBorder="1" applyAlignment="1"/>
    <xf numFmtId="0" fontId="0" fillId="0" borderId="15" xfId="0" applyBorder="1" applyAlignment="1">
      <alignment horizontal="center" vertical="center"/>
    </xf>
    <xf numFmtId="0" fontId="1" fillId="0" borderId="15" xfId="0" applyFont="1" applyBorder="1" applyAlignment="1">
      <alignment horizontal="center" vertical="center" wrapText="1"/>
    </xf>
    <xf numFmtId="2" fontId="1" fillId="0" borderId="15" xfId="0" applyNumberFormat="1" applyFont="1" applyBorder="1" applyAlignment="1">
      <alignment horizontal="center" vertical="center" wrapText="1"/>
    </xf>
    <xf numFmtId="49" fontId="0" fillId="0" borderId="15" xfId="0" applyNumberFormat="1" applyBorder="1" applyAlignment="1">
      <alignment horizontal="center" vertical="center"/>
    </xf>
    <xf numFmtId="2" fontId="0" fillId="0" borderId="15" xfId="0" applyNumberFormat="1" applyFill="1" applyBorder="1" applyAlignment="1">
      <alignment horizontal="center" vertical="center"/>
    </xf>
    <xf numFmtId="11" fontId="0" fillId="0" borderId="15" xfId="0" applyNumberFormat="1" applyFill="1" applyBorder="1" applyAlignment="1">
      <alignment horizontal="center" vertical="center"/>
    </xf>
    <xf numFmtId="1" fontId="0" fillId="0" borderId="15" xfId="0" applyNumberFormat="1" applyBorder="1" applyAlignment="1">
      <alignment horizontal="center" vertical="center"/>
    </xf>
    <xf numFmtId="1" fontId="0" fillId="0" borderId="15" xfId="0" applyNumberFormat="1" applyFill="1" applyBorder="1" applyAlignment="1">
      <alignment horizontal="center" vertical="center"/>
    </xf>
    <xf numFmtId="2" fontId="0" fillId="0" borderId="0" xfId="0" applyNumberFormat="1" applyFill="1"/>
    <xf numFmtId="1" fontId="19" fillId="39" borderId="14" xfId="0" applyNumberFormat="1" applyFont="1" applyFill="1" applyBorder="1" applyAlignment="1">
      <alignment horizontal="center"/>
    </xf>
    <xf numFmtId="1" fontId="0" fillId="39" borderId="8" xfId="0" applyNumberFormat="1" applyFont="1" applyFill="1" applyBorder="1" applyAlignment="1">
      <alignment horizontal="center"/>
    </xf>
    <xf numFmtId="1" fontId="0" fillId="39" borderId="12" xfId="0" applyNumberFormat="1" applyFont="1" applyFill="1" applyBorder="1" applyAlignment="1">
      <alignment horizontal="center"/>
    </xf>
    <xf numFmtId="1" fontId="19" fillId="39" borderId="8" xfId="0" applyNumberFormat="1" applyFont="1" applyFill="1" applyBorder="1" applyAlignment="1">
      <alignment horizontal="center"/>
    </xf>
    <xf numFmtId="1" fontId="19" fillId="39" borderId="12" xfId="0" applyNumberFormat="1" applyFont="1" applyFill="1" applyBorder="1" applyAlignment="1">
      <alignment horizontal="center"/>
    </xf>
    <xf numFmtId="1" fontId="0" fillId="39" borderId="14" xfId="0" applyNumberFormat="1" applyFont="1" applyFill="1" applyBorder="1" applyAlignment="1">
      <alignment horizontal="center"/>
    </xf>
    <xf numFmtId="2" fontId="0" fillId="0" borderId="15" xfId="0" applyNumberFormat="1" applyBorder="1" applyAlignment="1">
      <alignment horizontal="center" vertical="center"/>
    </xf>
    <xf numFmtId="2" fontId="1" fillId="0" borderId="15" xfId="0" applyNumberFormat="1"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38" borderId="15" xfId="0" applyFont="1" applyFill="1" applyBorder="1" applyAlignment="1">
      <alignment horizontal="center" vertical="center" wrapText="1"/>
    </xf>
    <xf numFmtId="1" fontId="1" fillId="38" borderId="15" xfId="0" applyNumberFormat="1" applyFont="1" applyFill="1" applyBorder="1" applyAlignment="1">
      <alignment horizontal="center" vertical="center" wrapText="1"/>
    </xf>
    <xf numFmtId="1" fontId="0" fillId="38" borderId="15" xfId="0" applyNumberFormat="1" applyFill="1" applyBorder="1" applyAlignment="1">
      <alignment horizontal="center" vertical="center"/>
    </xf>
    <xf numFmtId="2" fontId="0" fillId="38" borderId="15" xfId="0" applyNumberFormat="1" applyFill="1" applyBorder="1" applyAlignment="1">
      <alignment horizontal="center" vertical="center"/>
    </xf>
    <xf numFmtId="0" fontId="0" fillId="0" borderId="0" xfId="0" applyFill="1" applyAlignment="1"/>
    <xf numFmtId="1" fontId="0" fillId="39" borderId="33" xfId="0" applyNumberFormat="1" applyFill="1" applyBorder="1" applyAlignment="1">
      <alignment horizontal="center" vertical="center"/>
    </xf>
    <xf numFmtId="0" fontId="1" fillId="0" borderId="15" xfId="0" applyFont="1" applyBorder="1" applyAlignment="1">
      <alignment horizontal="left" vertical="top"/>
    </xf>
    <xf numFmtId="0" fontId="0" fillId="39" borderId="15" xfId="0" applyFill="1" applyBorder="1" applyAlignment="1">
      <alignment horizontal="left" vertical="top"/>
    </xf>
    <xf numFmtId="14" fontId="0" fillId="39" borderId="15" xfId="0" applyNumberFormat="1" applyFill="1" applyBorder="1" applyAlignment="1">
      <alignment horizontal="left" vertical="top"/>
    </xf>
    <xf numFmtId="0" fontId="24" fillId="39" borderId="15" xfId="0" applyFont="1" applyFill="1" applyBorder="1" applyAlignment="1">
      <alignment horizontal="left" vertical="top" wrapText="1"/>
    </xf>
    <xf numFmtId="14" fontId="0" fillId="39" borderId="15" xfId="0" applyNumberFormat="1" applyFill="1" applyBorder="1" applyAlignment="1">
      <alignment horizontal="left" vertical="top" wrapText="1"/>
    </xf>
    <xf numFmtId="49" fontId="0" fillId="39" borderId="15" xfId="0" applyNumberFormat="1" applyFill="1" applyBorder="1" applyAlignment="1">
      <alignment horizontal="left" vertical="top"/>
    </xf>
    <xf numFmtId="0" fontId="0" fillId="0" borderId="15" xfId="0" applyBorder="1" applyAlignment="1">
      <alignment horizontal="center"/>
    </xf>
    <xf numFmtId="0" fontId="1" fillId="33" borderId="15" xfId="0" applyFont="1" applyFill="1" applyBorder="1" applyAlignment="1">
      <alignment horizontal="center" vertical="center"/>
    </xf>
    <xf numFmtId="9" fontId="0" fillId="0" borderId="15" xfId="0" applyNumberFormat="1" applyBorder="1" applyProtection="1">
      <protection hidden="1"/>
    </xf>
    <xf numFmtId="164" fontId="0" fillId="34" borderId="15" xfId="0" applyNumberFormat="1" applyFill="1" applyBorder="1" applyProtection="1">
      <protection locked="0"/>
    </xf>
    <xf numFmtId="164" fontId="0" fillId="35" borderId="15" xfId="0" applyNumberFormat="1" applyFill="1" applyBorder="1" applyProtection="1">
      <protection locked="0"/>
    </xf>
    <xf numFmtId="164" fontId="0" fillId="36" borderId="15" xfId="0" applyNumberFormat="1" applyFill="1" applyBorder="1" applyProtection="1">
      <protection locked="0"/>
    </xf>
    <xf numFmtId="49" fontId="19" fillId="38" borderId="0" xfId="0" applyNumberFormat="1" applyFont="1" applyFill="1" applyBorder="1"/>
    <xf numFmtId="49" fontId="19" fillId="38" borderId="1" xfId="0" applyNumberFormat="1" applyFont="1" applyFill="1" applyBorder="1"/>
    <xf numFmtId="0" fontId="19" fillId="38" borderId="0" xfId="0" applyFont="1" applyFill="1" applyBorder="1"/>
    <xf numFmtId="0" fontId="19" fillId="38" borderId="1" xfId="0" applyFont="1" applyFill="1" applyBorder="1"/>
    <xf numFmtId="0" fontId="0" fillId="38" borderId="0" xfId="0" applyFont="1" applyFill="1" applyBorder="1"/>
    <xf numFmtId="0" fontId="0" fillId="38" borderId="1" xfId="0" applyFont="1" applyFill="1" applyBorder="1"/>
    <xf numFmtId="0" fontId="0" fillId="0" borderId="29" xfId="0" applyBorder="1" applyAlignment="1">
      <alignment horizontal="center" vertical="center"/>
    </xf>
    <xf numFmtId="0" fontId="0" fillId="0" borderId="15" xfId="0" applyBorder="1" applyAlignment="1">
      <alignment horizontal="center" vertical="center"/>
    </xf>
    <xf numFmtId="164" fontId="19" fillId="38" borderId="1" xfId="0" applyNumberFormat="1" applyFont="1" applyFill="1" applyBorder="1" applyAlignment="1">
      <alignment horizontal="center"/>
    </xf>
    <xf numFmtId="0" fontId="19" fillId="0" borderId="1" xfId="0" applyFont="1" applyBorder="1"/>
    <xf numFmtId="0" fontId="19" fillId="0" borderId="0" xfId="0" applyFont="1" applyBorder="1"/>
    <xf numFmtId="49" fontId="0" fillId="0" borderId="12" xfId="0" applyNumberFormat="1" applyBorder="1" applyAlignment="1">
      <alignment horizontal="center" vertical="center"/>
    </xf>
    <xf numFmtId="0" fontId="0" fillId="0" borderId="12" xfId="0" applyBorder="1" applyAlignment="1">
      <alignment horizontal="center" vertical="center"/>
    </xf>
    <xf numFmtId="1" fontId="0" fillId="0" borderId="12" xfId="0" applyNumberFormat="1" applyBorder="1" applyAlignment="1">
      <alignment horizontal="center" vertical="center"/>
    </xf>
    <xf numFmtId="2" fontId="0" fillId="0" borderId="12" xfId="0" applyNumberFormat="1" applyFill="1" applyBorder="1" applyAlignment="1">
      <alignment horizontal="center" vertical="center"/>
    </xf>
    <xf numFmtId="2" fontId="0" fillId="0" borderId="12" xfId="0" applyNumberFormat="1" applyBorder="1" applyAlignment="1">
      <alignment horizontal="center" vertical="center"/>
    </xf>
    <xf numFmtId="11" fontId="0" fillId="0" borderId="12" xfId="0" applyNumberFormat="1" applyFill="1" applyBorder="1" applyAlignment="1">
      <alignment horizontal="center" vertical="center"/>
    </xf>
    <xf numFmtId="1" fontId="0" fillId="0" borderId="12" xfId="0" applyNumberFormat="1" applyFill="1" applyBorder="1" applyAlignment="1">
      <alignment horizontal="center" vertical="center"/>
    </xf>
    <xf numFmtId="1" fontId="0" fillId="38" borderId="12" xfId="0" applyNumberFormat="1" applyFill="1" applyBorder="1" applyAlignment="1">
      <alignment horizontal="center" vertical="center"/>
    </xf>
    <xf numFmtId="2" fontId="0" fillId="38" borderId="12" xfId="0" applyNumberFormat="1" applyFill="1" applyBorder="1" applyAlignment="1">
      <alignment horizontal="center" vertical="center"/>
    </xf>
    <xf numFmtId="49" fontId="0" fillId="0" borderId="34" xfId="0" applyNumberFormat="1" applyBorder="1" applyAlignment="1">
      <alignment horizontal="center" vertical="center"/>
    </xf>
    <xf numFmtId="0" fontId="0" fillId="0" borderId="34" xfId="0" applyBorder="1" applyAlignment="1">
      <alignment horizontal="center" vertical="center"/>
    </xf>
    <xf numFmtId="1" fontId="0" fillId="0" borderId="34" xfId="0" applyNumberFormat="1" applyBorder="1" applyAlignment="1">
      <alignment horizontal="center" vertical="center"/>
    </xf>
    <xf numFmtId="2" fontId="0" fillId="0" borderId="34" xfId="0" applyNumberFormat="1" applyFill="1" applyBorder="1" applyAlignment="1">
      <alignment horizontal="center" vertical="center"/>
    </xf>
    <xf numFmtId="2" fontId="0" fillId="0" borderId="34" xfId="0" applyNumberFormat="1" applyBorder="1" applyAlignment="1">
      <alignment horizontal="center" vertical="center"/>
    </xf>
    <xf numFmtId="11" fontId="0" fillId="0" borderId="34" xfId="0" applyNumberFormat="1" applyFill="1" applyBorder="1" applyAlignment="1">
      <alignment horizontal="center" vertical="center"/>
    </xf>
    <xf numFmtId="1" fontId="0" fillId="0" borderId="34" xfId="0" applyNumberFormat="1" applyFill="1" applyBorder="1" applyAlignment="1">
      <alignment horizontal="center" vertical="center"/>
    </xf>
    <xf numFmtId="1" fontId="0" fillId="38" borderId="34" xfId="0" applyNumberFormat="1" applyFill="1" applyBorder="1" applyAlignment="1">
      <alignment horizontal="center" vertical="center"/>
    </xf>
    <xf numFmtId="2" fontId="0" fillId="38" borderId="34" xfId="0" applyNumberFormat="1" applyFill="1" applyBorder="1" applyAlignment="1">
      <alignment horizontal="center" vertical="center"/>
    </xf>
    <xf numFmtId="0" fontId="0" fillId="0" borderId="0" xfId="0" applyAlignment="1">
      <alignment vertical="top" wrapText="1"/>
    </xf>
    <xf numFmtId="0" fontId="0" fillId="0" borderId="3" xfId="0" applyBorder="1" applyAlignment="1">
      <alignment vertical="top" wrapText="1"/>
    </xf>
    <xf numFmtId="0" fontId="0" fillId="0" borderId="5" xfId="0" applyBorder="1" applyAlignment="1">
      <alignment horizontal="center" vertical="center" wrapText="1"/>
    </xf>
    <xf numFmtId="0" fontId="0" fillId="0" borderId="27" xfId="0" applyBorder="1" applyAlignment="1">
      <alignment horizontal="center" vertical="center" wrapText="1"/>
    </xf>
    <xf numFmtId="0" fontId="0" fillId="0" borderId="3"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25" xfId="0" applyBorder="1" applyAlignment="1">
      <alignment horizontal="left" vertical="top"/>
    </xf>
    <xf numFmtId="0" fontId="0" fillId="0" borderId="2" xfId="0" applyBorder="1" applyAlignment="1">
      <alignment horizontal="left" vertical="top"/>
    </xf>
    <xf numFmtId="0" fontId="0" fillId="0" borderId="26" xfId="0" applyBorder="1" applyAlignment="1">
      <alignment horizontal="left" vertical="top"/>
    </xf>
    <xf numFmtId="0" fontId="1" fillId="0" borderId="15" xfId="0" applyFont="1" applyBorder="1" applyAlignment="1">
      <alignment horizontal="left" vertical="top"/>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1" fillId="0" borderId="15" xfId="0" applyFont="1" applyBorder="1" applyAlignment="1">
      <alignment horizontal="center"/>
    </xf>
    <xf numFmtId="0" fontId="0" fillId="0" borderId="15" xfId="0" applyBorder="1" applyAlignment="1">
      <alignment horizontal="center"/>
    </xf>
    <xf numFmtId="0" fontId="0" fillId="0" borderId="15" xfId="0" applyFill="1" applyBorder="1" applyAlignment="1">
      <alignment horizontal="left" vertical="top"/>
    </xf>
    <xf numFmtId="49" fontId="0" fillId="0" borderId="25" xfId="0" applyNumberFormat="1" applyFill="1" applyBorder="1" applyAlignment="1">
      <alignment horizontal="left" vertical="top"/>
    </xf>
    <xf numFmtId="49" fontId="0" fillId="0" borderId="2" xfId="0" applyNumberFormat="1" applyFill="1" applyBorder="1" applyAlignment="1">
      <alignment horizontal="left" vertical="top"/>
    </xf>
    <xf numFmtId="49" fontId="0" fillId="0" borderId="26" xfId="0" applyNumberFormat="1" applyFill="1" applyBorder="1" applyAlignment="1">
      <alignment horizontal="left" vertical="top"/>
    </xf>
    <xf numFmtId="0" fontId="0" fillId="39" borderId="0" xfId="0" applyFill="1" applyBorder="1" applyAlignment="1">
      <alignment horizontal="left"/>
    </xf>
    <xf numFmtId="0" fontId="0" fillId="0" borderId="10" xfId="0" applyBorder="1" applyAlignment="1">
      <alignment horizontal="center" wrapText="1"/>
    </xf>
    <xf numFmtId="0" fontId="0" fillId="0" borderId="11" xfId="0" applyBorder="1" applyAlignment="1">
      <alignment horizontal="center" wrapText="1"/>
    </xf>
    <xf numFmtId="0" fontId="0" fillId="0" borderId="15" xfId="0" applyBorder="1" applyAlignment="1">
      <alignment horizontal="left" vertical="top"/>
    </xf>
    <xf numFmtId="49" fontId="0" fillId="0" borderId="15" xfId="0" applyNumberFormat="1" applyFill="1" applyBorder="1" applyAlignment="1">
      <alignment horizontal="left" vertical="top"/>
    </xf>
    <xf numFmtId="0" fontId="1" fillId="39" borderId="0" xfId="0" applyFont="1" applyFill="1" applyBorder="1" applyAlignment="1">
      <alignment horizontal="left"/>
    </xf>
    <xf numFmtId="0" fontId="0" fillId="0" borderId="15" xfId="0" applyBorder="1" applyAlignment="1">
      <alignment horizontal="left" vertical="top" wrapText="1"/>
    </xf>
    <xf numFmtId="0" fontId="0" fillId="0" borderId="25" xfId="0" applyFill="1" applyBorder="1" applyAlignment="1">
      <alignment horizontal="left" vertical="top"/>
    </xf>
    <xf numFmtId="0" fontId="0" fillId="0" borderId="2" xfId="0" applyFill="1" applyBorder="1" applyAlignment="1">
      <alignment horizontal="left" vertical="top"/>
    </xf>
    <xf numFmtId="0" fontId="0" fillId="0" borderId="26" xfId="0" applyFill="1" applyBorder="1" applyAlignment="1">
      <alignment horizontal="left" vertical="top"/>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1" fillId="0" borderId="25"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6" xfId="0" applyFont="1" applyFill="1" applyBorder="1" applyAlignment="1">
      <alignment horizontal="center" vertical="center"/>
    </xf>
    <xf numFmtId="0" fontId="0" fillId="0" borderId="31" xfId="0" applyFill="1" applyBorder="1" applyAlignment="1">
      <alignment horizontal="center" wrapText="1"/>
    </xf>
    <xf numFmtId="0" fontId="0" fillId="0" borderId="32" xfId="0" applyFill="1" applyBorder="1" applyAlignment="1">
      <alignment horizontal="center" wrapText="1"/>
    </xf>
    <xf numFmtId="0" fontId="27" fillId="40" borderId="0" xfId="0" applyFont="1" applyFill="1" applyAlignment="1">
      <alignment horizontal="center" vertical="center"/>
    </xf>
    <xf numFmtId="2" fontId="0" fillId="0" borderId="14" xfId="0" applyNumberFormat="1" applyBorder="1" applyAlignment="1" applyProtection="1">
      <alignment horizontal="center" vertical="center"/>
      <protection hidden="1"/>
    </xf>
    <xf numFmtId="2" fontId="0" fillId="0" borderId="12" xfId="0" applyNumberFormat="1" applyBorder="1" applyAlignment="1" applyProtection="1">
      <alignment horizontal="center" vertical="center"/>
      <protection hidden="1"/>
    </xf>
    <xf numFmtId="0" fontId="1" fillId="33" borderId="15" xfId="0" applyFont="1" applyFill="1"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vertical="center"/>
    </xf>
    <xf numFmtId="0" fontId="1" fillId="33" borderId="25" xfId="0" applyFont="1" applyFill="1" applyBorder="1" applyAlignment="1">
      <alignment horizontal="center" vertical="center"/>
    </xf>
    <xf numFmtId="0" fontId="1" fillId="33" borderId="26" xfId="0" applyFont="1" applyFill="1" applyBorder="1" applyAlignment="1">
      <alignment horizontal="center" vertical="center"/>
    </xf>
    <xf numFmtId="0" fontId="22" fillId="33" borderId="25" xfId="0" applyFont="1" applyFill="1" applyBorder="1" applyAlignment="1">
      <alignment horizontal="center" wrapText="1"/>
    </xf>
    <xf numFmtId="0" fontId="22" fillId="33" borderId="26" xfId="0" applyFont="1" applyFill="1" applyBorder="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ill>
        <patternFill>
          <bgColor rgb="FFC00000"/>
        </patternFill>
      </fill>
    </dxf>
    <dxf>
      <font>
        <color theme="0"/>
      </font>
      <fill>
        <patternFill>
          <bgColor rgb="FFFF0000"/>
        </patternFill>
      </fill>
    </dxf>
    <dxf>
      <fill>
        <patternFill>
          <fgColor theme="0"/>
          <bgColor rgb="FFFF0000"/>
        </patternFill>
      </fill>
    </dxf>
    <dxf>
      <font>
        <color theme="0"/>
      </font>
    </dxf>
  </dxfs>
  <tableStyles count="0" defaultTableStyle="TableStyleMedium2" defaultPivotStyle="PivotStyleLight16"/>
  <colors>
    <mruColors>
      <color rgb="FFFFF2CC"/>
      <color rgb="FFFFFF00"/>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T59"/>
  <sheetViews>
    <sheetView zoomScale="70" zoomScaleNormal="70" workbookViewId="0">
      <selection activeCell="L31" sqref="L31"/>
    </sheetView>
  </sheetViews>
  <sheetFormatPr defaultRowHeight="15" customHeight="1" x14ac:dyDescent="0.25"/>
  <cols>
    <col min="2" max="2" width="29.7109375" customWidth="1"/>
    <col min="3" max="3" width="36.85546875" bestFit="1" customWidth="1"/>
    <col min="4" max="4" width="37.140625" bestFit="1" customWidth="1"/>
    <col min="5" max="5" width="12.42578125" customWidth="1"/>
    <col min="6" max="7" width="15.85546875" customWidth="1"/>
    <col min="8" max="8" width="15.7109375" customWidth="1"/>
    <col min="9" max="9" width="13.7109375" customWidth="1"/>
    <col min="10" max="10" width="11.85546875" customWidth="1"/>
    <col min="11" max="11" width="13.7109375" customWidth="1"/>
    <col min="12" max="12" width="9.28515625" customWidth="1"/>
    <col min="13" max="13" width="13.7109375" customWidth="1"/>
    <col min="14" max="14" width="11.140625" customWidth="1"/>
    <col min="15" max="16" width="13.7109375" customWidth="1"/>
    <col min="17" max="18" width="13.140625" customWidth="1"/>
    <col min="19" max="19" width="13.5703125" customWidth="1"/>
  </cols>
  <sheetData>
    <row r="1" spans="1:592" ht="15" customHeight="1" x14ac:dyDescent="0.25">
      <c r="B1" s="1" t="s">
        <v>78</v>
      </c>
      <c r="E1" s="1" t="s">
        <v>0</v>
      </c>
    </row>
    <row r="2" spans="1:592" ht="15" customHeight="1" x14ac:dyDescent="0.25">
      <c r="B2" s="2" t="s">
        <v>1</v>
      </c>
      <c r="C2" s="58" t="s">
        <v>179</v>
      </c>
      <c r="E2" s="184" t="s">
        <v>2</v>
      </c>
      <c r="F2" s="184"/>
      <c r="G2" s="184"/>
      <c r="H2" s="184"/>
    </row>
    <row r="3" spans="1:592" ht="15" customHeight="1" x14ac:dyDescent="0.25">
      <c r="B3" s="2" t="s">
        <v>88</v>
      </c>
      <c r="C3" s="59">
        <v>530</v>
      </c>
      <c r="E3" s="184"/>
      <c r="F3" s="184"/>
      <c r="G3" s="184"/>
      <c r="H3" s="184"/>
    </row>
    <row r="4" spans="1:592" ht="15" customHeight="1" x14ac:dyDescent="0.25">
      <c r="B4" s="2" t="s">
        <v>3</v>
      </c>
      <c r="C4" s="60">
        <v>43615</v>
      </c>
      <c r="E4" s="184"/>
      <c r="F4" s="184"/>
      <c r="G4" s="184"/>
      <c r="H4" s="184"/>
    </row>
    <row r="5" spans="1:592" ht="15" customHeight="1" thickBot="1" x14ac:dyDescent="0.3">
      <c r="A5" s="3"/>
      <c r="B5" s="4" t="s">
        <v>4</v>
      </c>
      <c r="C5" s="61" t="s">
        <v>86</v>
      </c>
      <c r="D5" s="3"/>
      <c r="E5" s="185"/>
      <c r="F5" s="185"/>
      <c r="G5" s="185"/>
      <c r="H5" s="185"/>
      <c r="I5" s="3"/>
      <c r="K5" s="188"/>
      <c r="L5" s="188"/>
      <c r="M5" s="188"/>
      <c r="N5" s="188"/>
      <c r="O5" s="188"/>
      <c r="P5" s="188"/>
      <c r="Q5" s="118"/>
    </row>
    <row r="6" spans="1:592" ht="15" customHeight="1" thickTop="1" thickBot="1" x14ac:dyDescent="0.3">
      <c r="E6" s="5"/>
      <c r="I6" s="186" t="s">
        <v>31</v>
      </c>
      <c r="J6" s="187"/>
      <c r="K6" s="200" t="s">
        <v>101</v>
      </c>
      <c r="L6" s="201"/>
      <c r="M6" s="201"/>
      <c r="N6" s="201"/>
      <c r="O6" s="201"/>
      <c r="P6" s="202"/>
      <c r="Q6" s="191" t="s">
        <v>166</v>
      </c>
      <c r="R6" s="191" t="s">
        <v>165</v>
      </c>
      <c r="S6" s="161" t="s">
        <v>101</v>
      </c>
    </row>
    <row r="7" spans="1:592" ht="15" customHeight="1" thickTop="1" x14ac:dyDescent="0.25">
      <c r="E7" s="7"/>
      <c r="F7" s="6" t="s">
        <v>5</v>
      </c>
      <c r="H7" s="8" t="s">
        <v>6</v>
      </c>
      <c r="I7" s="210" t="s">
        <v>109</v>
      </c>
      <c r="J7" s="211"/>
      <c r="K7" s="198" t="s">
        <v>35</v>
      </c>
      <c r="L7" s="198" t="s">
        <v>37</v>
      </c>
      <c r="M7" s="198" t="s">
        <v>38</v>
      </c>
      <c r="N7" s="198" t="s">
        <v>36</v>
      </c>
      <c r="O7" s="198" t="s">
        <v>33</v>
      </c>
      <c r="P7" s="219" t="s">
        <v>34</v>
      </c>
      <c r="Q7" s="192"/>
      <c r="R7" s="192"/>
      <c r="S7" s="191" t="s">
        <v>167</v>
      </c>
    </row>
    <row r="8" spans="1:592" ht="15" customHeight="1" x14ac:dyDescent="0.25">
      <c r="A8" s="9" t="s">
        <v>7</v>
      </c>
      <c r="B8" s="10" t="s">
        <v>8</v>
      </c>
      <c r="C8" s="10" t="s">
        <v>9</v>
      </c>
      <c r="D8" s="10" t="s">
        <v>10</v>
      </c>
      <c r="E8" s="11" t="s">
        <v>180</v>
      </c>
      <c r="F8" s="14" t="s">
        <v>11</v>
      </c>
      <c r="G8" s="9" t="s">
        <v>12</v>
      </c>
      <c r="H8" s="12" t="s">
        <v>13</v>
      </c>
      <c r="I8" s="37" t="s">
        <v>14</v>
      </c>
      <c r="J8" s="38" t="s">
        <v>29</v>
      </c>
      <c r="K8" s="199"/>
      <c r="L8" s="199"/>
      <c r="M8" s="199"/>
      <c r="N8" s="199"/>
      <c r="O8" s="199"/>
      <c r="P8" s="220"/>
      <c r="Q8" s="193"/>
      <c r="R8" s="193"/>
      <c r="S8" s="193"/>
    </row>
    <row r="9" spans="1:592" s="45" customFormat="1" ht="15" customHeight="1" x14ac:dyDescent="0.25">
      <c r="A9" s="46" t="s">
        <v>18</v>
      </c>
      <c r="B9" s="62" t="s">
        <v>119</v>
      </c>
      <c r="C9" s="155" t="str">
        <f t="shared" ref="C9:C36" si="0">B9 &amp; "-" &amp; $C$2</f>
        <v>2019K-0XXX-First-LabID-MachineID-YYMMDD</v>
      </c>
      <c r="D9" s="66" t="s">
        <v>81</v>
      </c>
      <c r="E9" s="68">
        <v>16</v>
      </c>
      <c r="F9" s="69">
        <v>1.94</v>
      </c>
      <c r="G9" s="68">
        <v>5</v>
      </c>
      <c r="H9" s="70">
        <v>29.1</v>
      </c>
      <c r="I9" s="50">
        <f>(35*3.3)/H9</f>
        <v>3.9690721649484533</v>
      </c>
      <c r="J9" s="51">
        <f>35-I9</f>
        <v>31.030927835051546</v>
      </c>
      <c r="K9" s="88">
        <v>4.92</v>
      </c>
      <c r="L9" s="82">
        <v>3.21</v>
      </c>
      <c r="M9" s="82">
        <v>2.02</v>
      </c>
      <c r="N9" s="88">
        <v>4.88</v>
      </c>
      <c r="O9" s="89">
        <v>97.6</v>
      </c>
      <c r="P9" s="90">
        <v>14.6</v>
      </c>
      <c r="Q9" s="91">
        <v>17.899999999999999</v>
      </c>
      <c r="R9" s="128">
        <v>488</v>
      </c>
      <c r="S9" s="128">
        <v>509</v>
      </c>
    </row>
    <row r="10" spans="1:592" s="34" customFormat="1" ht="15" customHeight="1" x14ac:dyDescent="0.25">
      <c r="A10" s="35" t="s">
        <v>21</v>
      </c>
      <c r="B10" s="63" t="s">
        <v>87</v>
      </c>
      <c r="C10" s="155" t="str">
        <f t="shared" si="0"/>
        <v>2019C-5XXX-LabID-MachineID-YYMMDD</v>
      </c>
      <c r="D10" s="71" t="s">
        <v>82</v>
      </c>
      <c r="E10" s="72">
        <v>15</v>
      </c>
      <c r="F10" s="73">
        <v>1.98</v>
      </c>
      <c r="G10" s="74">
        <v>5</v>
      </c>
      <c r="H10" s="75">
        <v>28.8</v>
      </c>
      <c r="I10" s="52">
        <f t="shared" ref="I10:I36" si="1">(35*3.3)/H10</f>
        <v>4.010416666666667</v>
      </c>
      <c r="J10" s="52">
        <f t="shared" ref="J10:J36" si="2">35-I10</f>
        <v>30.989583333333332</v>
      </c>
      <c r="K10" s="92">
        <v>2.3199999999999998</v>
      </c>
      <c r="L10" s="74">
        <v>1.55</v>
      </c>
      <c r="M10" s="74">
        <v>1.28</v>
      </c>
      <c r="N10" s="92">
        <v>1.53</v>
      </c>
      <c r="O10" s="93">
        <v>30.6</v>
      </c>
      <c r="P10" s="94">
        <v>8.14</v>
      </c>
      <c r="Q10" s="95">
        <v>7.28</v>
      </c>
      <c r="R10" s="129">
        <v>136</v>
      </c>
      <c r="S10" s="129">
        <v>500</v>
      </c>
    </row>
    <row r="11" spans="1:592" s="34" customFormat="1" ht="15" customHeight="1" x14ac:dyDescent="0.25">
      <c r="A11" s="35" t="s">
        <v>25</v>
      </c>
      <c r="B11" s="64" t="s">
        <v>153</v>
      </c>
      <c r="C11" s="155" t="str">
        <f t="shared" si="0"/>
        <v>2018K05XXX-LabID-MachineID-YYMMDD</v>
      </c>
      <c r="D11" s="64" t="s">
        <v>83</v>
      </c>
      <c r="E11" s="72">
        <v>14</v>
      </c>
      <c r="F11" s="73">
        <v>1.83</v>
      </c>
      <c r="G11" s="74">
        <v>5</v>
      </c>
      <c r="H11" s="75">
        <v>29.4</v>
      </c>
      <c r="I11" s="52">
        <f t="shared" si="1"/>
        <v>3.9285714285714288</v>
      </c>
      <c r="J11" s="52">
        <f t="shared" si="2"/>
        <v>31.071428571428569</v>
      </c>
      <c r="K11" s="92">
        <v>3.36</v>
      </c>
      <c r="L11" s="74">
        <v>2.4</v>
      </c>
      <c r="M11" s="74">
        <v>1.91</v>
      </c>
      <c r="N11" s="94">
        <v>2.23</v>
      </c>
      <c r="O11" s="93">
        <v>44.6</v>
      </c>
      <c r="P11" s="94">
        <v>9.14</v>
      </c>
      <c r="Q11" s="95">
        <v>7.29</v>
      </c>
      <c r="R11" s="129">
        <v>473</v>
      </c>
      <c r="S11" s="129">
        <v>488</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row>
    <row r="12" spans="1:592" s="34" customFormat="1" ht="15" customHeight="1" x14ac:dyDescent="0.25">
      <c r="A12" s="36" t="s">
        <v>84</v>
      </c>
      <c r="B12" s="65" t="s">
        <v>102</v>
      </c>
      <c r="C12" s="156" t="str">
        <f t="shared" si="0"/>
        <v>2019D-1XXX-LabID-MachineID-YYMMDD</v>
      </c>
      <c r="D12" s="76" t="s">
        <v>106</v>
      </c>
      <c r="E12" s="77">
        <v>13</v>
      </c>
      <c r="F12" s="78">
        <v>1.86</v>
      </c>
      <c r="G12" s="79">
        <v>1.6</v>
      </c>
      <c r="H12" s="80">
        <v>21.3</v>
      </c>
      <c r="I12" s="53">
        <f t="shared" si="1"/>
        <v>5.4225352112676051</v>
      </c>
      <c r="J12" s="53">
        <f t="shared" si="2"/>
        <v>29.577464788732396</v>
      </c>
      <c r="K12" s="96">
        <v>2.89</v>
      </c>
      <c r="L12" s="79">
        <v>1.71</v>
      </c>
      <c r="M12" s="79">
        <v>1.46</v>
      </c>
      <c r="N12" s="97">
        <v>2.09</v>
      </c>
      <c r="O12" s="98">
        <v>41.8</v>
      </c>
      <c r="P12" s="97">
        <v>8.08</v>
      </c>
      <c r="Q12" s="99">
        <v>8.3000000000000007</v>
      </c>
      <c r="R12" s="130">
        <v>758</v>
      </c>
      <c r="S12" s="130">
        <v>472</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row>
    <row r="13" spans="1:592" s="45" customFormat="1" ht="15" customHeight="1" x14ac:dyDescent="0.25">
      <c r="A13" s="46" t="s">
        <v>85</v>
      </c>
      <c r="B13" s="63"/>
      <c r="C13" s="155" t="str">
        <f t="shared" si="0"/>
        <v>-LabID-MachineID-YYMMDD</v>
      </c>
      <c r="D13" s="66"/>
      <c r="E13" s="68"/>
      <c r="F13" s="69"/>
      <c r="G13" s="68"/>
      <c r="H13" s="70"/>
      <c r="I13" s="50" t="e">
        <f t="shared" si="1"/>
        <v>#DIV/0!</v>
      </c>
      <c r="J13" s="51" t="e">
        <f t="shared" si="2"/>
        <v>#DIV/0!</v>
      </c>
      <c r="K13" s="88"/>
      <c r="L13" s="82"/>
      <c r="M13" s="82"/>
      <c r="N13" s="88"/>
      <c r="O13" s="89"/>
      <c r="P13" s="90"/>
      <c r="Q13" s="91"/>
      <c r="R13" s="128"/>
      <c r="S13" s="128"/>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row>
    <row r="14" spans="1:592" s="45" customFormat="1" ht="15" customHeight="1" x14ac:dyDescent="0.25">
      <c r="A14" s="44" t="s">
        <v>15</v>
      </c>
      <c r="B14" s="63"/>
      <c r="C14" s="155" t="str">
        <f t="shared" si="0"/>
        <v>-LabID-MachineID-YYMMDD</v>
      </c>
      <c r="D14" s="81"/>
      <c r="E14" s="84"/>
      <c r="F14" s="69"/>
      <c r="G14" s="68"/>
      <c r="H14" s="70"/>
      <c r="I14" s="50" t="e">
        <f t="shared" si="1"/>
        <v>#DIV/0!</v>
      </c>
      <c r="J14" s="50" t="e">
        <f t="shared" si="2"/>
        <v>#DIV/0!</v>
      </c>
      <c r="K14" s="100"/>
      <c r="L14" s="68"/>
      <c r="M14" s="68"/>
      <c r="N14" s="100"/>
      <c r="O14" s="101"/>
      <c r="P14" s="102"/>
      <c r="Q14" s="103"/>
      <c r="R14" s="131"/>
      <c r="S14" s="131"/>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row>
    <row r="15" spans="1:592" s="45" customFormat="1" ht="15" customHeight="1" x14ac:dyDescent="0.25">
      <c r="A15" s="44" t="s">
        <v>16</v>
      </c>
      <c r="B15" s="63"/>
      <c r="C15" s="157" t="str">
        <f t="shared" si="0"/>
        <v>-LabID-MachineID-YYMMDD</v>
      </c>
      <c r="D15" s="66"/>
      <c r="E15" s="84"/>
      <c r="F15" s="69"/>
      <c r="G15" s="68"/>
      <c r="H15" s="70"/>
      <c r="I15" s="50" t="e">
        <f t="shared" si="1"/>
        <v>#DIV/0!</v>
      </c>
      <c r="J15" s="50" t="e">
        <f t="shared" si="2"/>
        <v>#DIV/0!</v>
      </c>
      <c r="K15" s="100"/>
      <c r="L15" s="68"/>
      <c r="M15" s="68"/>
      <c r="N15" s="102"/>
      <c r="O15" s="101"/>
      <c r="P15" s="102"/>
      <c r="Q15" s="103"/>
      <c r="R15" s="131"/>
      <c r="S15" s="131"/>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row>
    <row r="16" spans="1:592" s="45" customFormat="1" ht="15" customHeight="1" x14ac:dyDescent="0.25">
      <c r="A16" s="48" t="s">
        <v>17</v>
      </c>
      <c r="B16" s="67"/>
      <c r="C16" s="158" t="str">
        <f t="shared" si="0"/>
        <v>-LabID-MachineID-YYMMDD</v>
      </c>
      <c r="D16" s="83"/>
      <c r="E16" s="84"/>
      <c r="F16" s="85"/>
      <c r="G16" s="86"/>
      <c r="H16" s="87"/>
      <c r="I16" s="54" t="e">
        <f t="shared" si="1"/>
        <v>#DIV/0!</v>
      </c>
      <c r="J16" s="54" t="e">
        <f t="shared" si="2"/>
        <v>#DIV/0!</v>
      </c>
      <c r="K16" s="104"/>
      <c r="L16" s="86"/>
      <c r="M16" s="86"/>
      <c r="N16" s="105"/>
      <c r="O16" s="106"/>
      <c r="P16" s="105"/>
      <c r="Q16" s="107"/>
      <c r="R16" s="132"/>
      <c r="S16" s="132"/>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row>
    <row r="17" spans="1:592" s="45" customFormat="1" ht="15" customHeight="1" x14ac:dyDescent="0.25">
      <c r="A17" s="33" t="s">
        <v>18</v>
      </c>
      <c r="B17" s="63"/>
      <c r="C17" s="157" t="str">
        <f t="shared" si="0"/>
        <v>-LabID-MachineID-YYMMDD</v>
      </c>
      <c r="D17" s="81"/>
      <c r="E17" s="84"/>
      <c r="F17" s="69"/>
      <c r="G17" s="68"/>
      <c r="H17" s="70"/>
      <c r="I17" s="50" t="e">
        <f t="shared" si="1"/>
        <v>#DIV/0!</v>
      </c>
      <c r="J17" s="51" t="e">
        <f t="shared" si="2"/>
        <v>#DIV/0!</v>
      </c>
      <c r="K17" s="100"/>
      <c r="L17" s="68"/>
      <c r="M17" s="68"/>
      <c r="N17" s="102"/>
      <c r="O17" s="101"/>
      <c r="P17" s="102"/>
      <c r="Q17" s="103"/>
      <c r="R17" s="131"/>
      <c r="S17" s="131"/>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row>
    <row r="18" spans="1:592" s="45" customFormat="1" ht="15" customHeight="1" x14ac:dyDescent="0.25">
      <c r="A18" s="35" t="s">
        <v>19</v>
      </c>
      <c r="B18" s="63"/>
      <c r="C18" s="157" t="str">
        <f t="shared" si="0"/>
        <v>-LabID-MachineID-YYMMDD</v>
      </c>
      <c r="D18" s="81"/>
      <c r="E18" s="84"/>
      <c r="F18" s="69"/>
      <c r="G18" s="68"/>
      <c r="H18" s="70"/>
      <c r="I18" s="50" t="e">
        <f t="shared" si="1"/>
        <v>#DIV/0!</v>
      </c>
      <c r="J18" s="51" t="e">
        <f t="shared" si="2"/>
        <v>#DIV/0!</v>
      </c>
      <c r="K18" s="100"/>
      <c r="L18" s="68"/>
      <c r="M18" s="68"/>
      <c r="N18" s="102"/>
      <c r="O18" s="101"/>
      <c r="P18" s="102"/>
      <c r="Q18" s="103"/>
      <c r="R18" s="131"/>
      <c r="S18" s="131"/>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row>
    <row r="19" spans="1:592" s="45" customFormat="1" ht="15" customHeight="1" x14ac:dyDescent="0.25">
      <c r="A19" s="35" t="s">
        <v>20</v>
      </c>
      <c r="B19" s="63"/>
      <c r="C19" s="157" t="str">
        <f t="shared" si="0"/>
        <v>-LabID-MachineID-YYMMDD</v>
      </c>
      <c r="D19" s="81"/>
      <c r="E19" s="84"/>
      <c r="F19" s="69"/>
      <c r="G19" s="68"/>
      <c r="H19" s="70"/>
      <c r="I19" s="50" t="e">
        <f t="shared" si="1"/>
        <v>#DIV/0!</v>
      </c>
      <c r="J19" s="51" t="e">
        <f t="shared" si="2"/>
        <v>#DIV/0!</v>
      </c>
      <c r="K19" s="100"/>
      <c r="L19" s="68"/>
      <c r="M19" s="68"/>
      <c r="N19" s="102"/>
      <c r="O19" s="101"/>
      <c r="P19" s="102"/>
      <c r="Q19" s="103"/>
      <c r="R19" s="131"/>
      <c r="S19" s="131"/>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row>
    <row r="20" spans="1:592" s="164" customFormat="1" ht="15" customHeight="1" x14ac:dyDescent="0.25">
      <c r="A20" s="36" t="s">
        <v>21</v>
      </c>
      <c r="B20" s="67"/>
      <c r="C20" s="158" t="str">
        <f t="shared" si="0"/>
        <v>-LabID-MachineID-YYMMDD</v>
      </c>
      <c r="D20" s="83"/>
      <c r="E20" s="84"/>
      <c r="F20" s="85"/>
      <c r="G20" s="86"/>
      <c r="H20" s="87"/>
      <c r="I20" s="54" t="e">
        <f t="shared" si="1"/>
        <v>#DIV/0!</v>
      </c>
      <c r="J20" s="163" t="e">
        <f t="shared" si="2"/>
        <v>#DIV/0!</v>
      </c>
      <c r="K20" s="104"/>
      <c r="L20" s="86"/>
      <c r="M20" s="86"/>
      <c r="N20" s="105"/>
      <c r="O20" s="106"/>
      <c r="P20" s="105"/>
      <c r="Q20" s="107"/>
      <c r="R20" s="132"/>
      <c r="S20" s="132"/>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row>
    <row r="21" spans="1:592" s="45" customFormat="1" ht="15" customHeight="1" x14ac:dyDescent="0.25">
      <c r="A21" s="33" t="s">
        <v>22</v>
      </c>
      <c r="B21" s="63"/>
      <c r="C21" s="157" t="str">
        <f t="shared" si="0"/>
        <v>-LabID-MachineID-YYMMDD</v>
      </c>
      <c r="D21" s="81"/>
      <c r="E21" s="84"/>
      <c r="F21" s="69"/>
      <c r="G21" s="68"/>
      <c r="H21" s="70"/>
      <c r="I21" s="50" t="e">
        <f t="shared" si="1"/>
        <v>#DIV/0!</v>
      </c>
      <c r="J21" s="51" t="e">
        <f t="shared" si="2"/>
        <v>#DIV/0!</v>
      </c>
      <c r="K21" s="100"/>
      <c r="L21" s="68"/>
      <c r="M21" s="68"/>
      <c r="N21" s="102"/>
      <c r="O21" s="101"/>
      <c r="P21" s="102"/>
      <c r="Q21" s="103"/>
      <c r="R21" s="131"/>
      <c r="S21" s="13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row>
    <row r="22" spans="1:592" s="45" customFormat="1" ht="15" customHeight="1" x14ac:dyDescent="0.25">
      <c r="A22" s="35" t="s">
        <v>23</v>
      </c>
      <c r="B22" s="63"/>
      <c r="C22" s="157" t="str">
        <f t="shared" si="0"/>
        <v>-LabID-MachineID-YYMMDD</v>
      </c>
      <c r="D22" s="81"/>
      <c r="E22" s="84"/>
      <c r="F22" s="69"/>
      <c r="G22" s="68"/>
      <c r="H22" s="70"/>
      <c r="I22" s="50" t="e">
        <f t="shared" si="1"/>
        <v>#DIV/0!</v>
      </c>
      <c r="J22" s="51" t="e">
        <f t="shared" si="2"/>
        <v>#DIV/0!</v>
      </c>
      <c r="K22" s="100"/>
      <c r="L22" s="68"/>
      <c r="M22" s="68"/>
      <c r="N22" s="102"/>
      <c r="O22" s="101"/>
      <c r="P22" s="102"/>
      <c r="Q22" s="103"/>
      <c r="R22" s="131"/>
      <c r="S22" s="131"/>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row>
    <row r="23" spans="1:592" s="45" customFormat="1" ht="15" customHeight="1" x14ac:dyDescent="0.25">
      <c r="A23" s="35" t="s">
        <v>24</v>
      </c>
      <c r="B23" s="63"/>
      <c r="C23" s="157" t="str">
        <f t="shared" si="0"/>
        <v>-LabID-MachineID-YYMMDD</v>
      </c>
      <c r="D23" s="81"/>
      <c r="E23" s="84"/>
      <c r="F23" s="69"/>
      <c r="G23" s="68"/>
      <c r="H23" s="70"/>
      <c r="I23" s="50" t="e">
        <f t="shared" si="1"/>
        <v>#DIV/0!</v>
      </c>
      <c r="J23" s="51" t="e">
        <f t="shared" si="2"/>
        <v>#DIV/0!</v>
      </c>
      <c r="K23" s="100"/>
      <c r="L23" s="68"/>
      <c r="M23" s="68"/>
      <c r="N23" s="102"/>
      <c r="O23" s="101"/>
      <c r="P23" s="102"/>
      <c r="Q23" s="103"/>
      <c r="R23" s="131"/>
      <c r="S23" s="131"/>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row>
    <row r="24" spans="1:592" s="164" customFormat="1" ht="15" customHeight="1" x14ac:dyDescent="0.25">
      <c r="A24" s="36" t="s">
        <v>25</v>
      </c>
      <c r="B24" s="67"/>
      <c r="C24" s="158" t="str">
        <f t="shared" si="0"/>
        <v>-LabID-MachineID-YYMMDD</v>
      </c>
      <c r="D24" s="83"/>
      <c r="E24" s="84"/>
      <c r="F24" s="85"/>
      <c r="G24" s="86"/>
      <c r="H24" s="87"/>
      <c r="I24" s="54" t="e">
        <f t="shared" si="1"/>
        <v>#DIV/0!</v>
      </c>
      <c r="J24" s="163" t="e">
        <f t="shared" si="2"/>
        <v>#DIV/0!</v>
      </c>
      <c r="K24" s="104"/>
      <c r="L24" s="86"/>
      <c r="M24" s="86"/>
      <c r="N24" s="105"/>
      <c r="O24" s="106"/>
      <c r="P24" s="105"/>
      <c r="Q24" s="107"/>
      <c r="R24" s="132"/>
      <c r="S24" s="132"/>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row>
    <row r="25" spans="1:592" s="165" customFormat="1" ht="15" customHeight="1" x14ac:dyDescent="0.25">
      <c r="A25" s="33" t="s">
        <v>84</v>
      </c>
      <c r="B25" s="63"/>
      <c r="C25" s="157" t="str">
        <f t="shared" si="0"/>
        <v>-LabID-MachineID-YYMMDD</v>
      </c>
      <c r="D25" s="81"/>
      <c r="E25" s="84"/>
      <c r="F25" s="69"/>
      <c r="G25" s="68"/>
      <c r="H25" s="70"/>
      <c r="I25" s="50" t="e">
        <f t="shared" si="1"/>
        <v>#DIV/0!</v>
      </c>
      <c r="J25" s="51" t="e">
        <f t="shared" si="2"/>
        <v>#DIV/0!</v>
      </c>
      <c r="K25" s="100"/>
      <c r="L25" s="68"/>
      <c r="M25" s="68"/>
      <c r="N25" s="102"/>
      <c r="O25" s="101"/>
      <c r="P25" s="102"/>
      <c r="Q25" s="103"/>
      <c r="R25" s="131"/>
      <c r="S25" s="131"/>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row>
    <row r="26" spans="1:592" s="165" customFormat="1" ht="15" customHeight="1" x14ac:dyDescent="0.25">
      <c r="A26" s="33" t="s">
        <v>85</v>
      </c>
      <c r="B26" s="63"/>
      <c r="C26" s="157" t="str">
        <f t="shared" si="0"/>
        <v>-LabID-MachineID-YYMMDD</v>
      </c>
      <c r="D26" s="81"/>
      <c r="E26" s="84"/>
      <c r="F26" s="69"/>
      <c r="G26" s="68"/>
      <c r="H26" s="70"/>
      <c r="I26" s="50" t="e">
        <f t="shared" si="1"/>
        <v>#DIV/0!</v>
      </c>
      <c r="J26" s="51" t="e">
        <f t="shared" si="2"/>
        <v>#DIV/0!</v>
      </c>
      <c r="K26" s="100"/>
      <c r="L26" s="68"/>
      <c r="M26" s="68"/>
      <c r="N26" s="102"/>
      <c r="O26" s="101"/>
      <c r="P26" s="102"/>
      <c r="Q26" s="103"/>
      <c r="R26" s="131"/>
      <c r="S26" s="131"/>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row>
    <row r="27" spans="1:592" s="165" customFormat="1" ht="15" customHeight="1" x14ac:dyDescent="0.25">
      <c r="A27" s="33" t="s">
        <v>169</v>
      </c>
      <c r="B27" s="63"/>
      <c r="C27" s="157" t="str">
        <f t="shared" si="0"/>
        <v>-LabID-MachineID-YYMMDD</v>
      </c>
      <c r="D27" s="81"/>
      <c r="E27" s="84"/>
      <c r="F27" s="69"/>
      <c r="G27" s="68"/>
      <c r="H27" s="70"/>
      <c r="I27" s="50" t="e">
        <f t="shared" si="1"/>
        <v>#DIV/0!</v>
      </c>
      <c r="J27" s="51" t="e">
        <f t="shared" si="2"/>
        <v>#DIV/0!</v>
      </c>
      <c r="K27" s="100"/>
      <c r="L27" s="68"/>
      <c r="M27" s="68"/>
      <c r="N27" s="102"/>
      <c r="O27" s="101"/>
      <c r="P27" s="102"/>
      <c r="Q27" s="103"/>
      <c r="R27" s="131"/>
      <c r="S27" s="131"/>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row>
    <row r="28" spans="1:592" s="164" customFormat="1" ht="15" customHeight="1" x14ac:dyDescent="0.25">
      <c r="A28" s="36" t="s">
        <v>170</v>
      </c>
      <c r="B28" s="67"/>
      <c r="C28" s="158" t="str">
        <f t="shared" si="0"/>
        <v>-LabID-MachineID-YYMMDD</v>
      </c>
      <c r="D28" s="83"/>
      <c r="E28" s="84"/>
      <c r="F28" s="85"/>
      <c r="G28" s="86"/>
      <c r="H28" s="87"/>
      <c r="I28" s="54" t="e">
        <f t="shared" si="1"/>
        <v>#DIV/0!</v>
      </c>
      <c r="J28" s="163" t="e">
        <f t="shared" si="2"/>
        <v>#DIV/0!</v>
      </c>
      <c r="K28" s="104"/>
      <c r="L28" s="86"/>
      <c r="M28" s="86"/>
      <c r="N28" s="105"/>
      <c r="O28" s="106"/>
      <c r="P28" s="105"/>
      <c r="Q28" s="107"/>
      <c r="R28" s="132"/>
      <c r="S28" s="132"/>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row>
    <row r="29" spans="1:592" s="34" customFormat="1" ht="15" customHeight="1" x14ac:dyDescent="0.25">
      <c r="A29" s="33" t="s">
        <v>171</v>
      </c>
      <c r="B29" s="63"/>
      <c r="C29" s="159" t="str">
        <f t="shared" si="0"/>
        <v>-LabID-MachineID-YYMMDD</v>
      </c>
      <c r="D29" s="71"/>
      <c r="E29" s="79"/>
      <c r="F29" s="73"/>
      <c r="G29" s="74"/>
      <c r="H29" s="75"/>
      <c r="I29" s="52" t="e">
        <f t="shared" si="1"/>
        <v>#DIV/0!</v>
      </c>
      <c r="J29" s="55" t="e">
        <f t="shared" si="2"/>
        <v>#DIV/0!</v>
      </c>
      <c r="K29" s="100"/>
      <c r="L29" s="74"/>
      <c r="M29" s="74"/>
      <c r="N29" s="94"/>
      <c r="O29" s="93"/>
      <c r="P29" s="102"/>
      <c r="Q29" s="95"/>
      <c r="R29" s="129"/>
      <c r="S29" s="1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row>
    <row r="30" spans="1:592" s="34" customFormat="1" ht="15" customHeight="1" x14ac:dyDescent="0.25">
      <c r="A30" s="35" t="s">
        <v>172</v>
      </c>
      <c r="B30" s="63"/>
      <c r="C30" s="159" t="str">
        <f t="shared" si="0"/>
        <v>-LabID-MachineID-YYMMDD</v>
      </c>
      <c r="D30" s="64"/>
      <c r="E30" s="72"/>
      <c r="F30" s="73"/>
      <c r="G30" s="74"/>
      <c r="H30" s="75"/>
      <c r="I30" s="52" t="e">
        <f t="shared" si="1"/>
        <v>#DIV/0!</v>
      </c>
      <c r="J30" s="52" t="e">
        <f t="shared" si="2"/>
        <v>#DIV/0!</v>
      </c>
      <c r="K30" s="100"/>
      <c r="L30" s="74"/>
      <c r="M30" s="74"/>
      <c r="N30" s="94"/>
      <c r="O30" s="93"/>
      <c r="P30" s="102"/>
      <c r="Q30" s="95"/>
      <c r="R30" s="129"/>
      <c r="S30" s="129"/>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row>
    <row r="31" spans="1:592" s="34" customFormat="1" ht="15" customHeight="1" x14ac:dyDescent="0.25">
      <c r="A31" s="35" t="s">
        <v>173</v>
      </c>
      <c r="B31" s="63"/>
      <c r="C31" s="159" t="str">
        <f t="shared" si="0"/>
        <v>-LabID-MachineID-YYMMDD</v>
      </c>
      <c r="D31" s="64"/>
      <c r="E31" s="72"/>
      <c r="F31" s="73"/>
      <c r="G31" s="74"/>
      <c r="H31" s="75"/>
      <c r="I31" s="52" t="e">
        <f t="shared" si="1"/>
        <v>#DIV/0!</v>
      </c>
      <c r="J31" s="52" t="e">
        <f t="shared" si="2"/>
        <v>#DIV/0!</v>
      </c>
      <c r="K31" s="100"/>
      <c r="L31" s="74"/>
      <c r="M31" s="74"/>
      <c r="N31" s="94"/>
      <c r="O31" s="93"/>
      <c r="P31" s="102"/>
      <c r="Q31" s="95"/>
      <c r="R31" s="129"/>
      <c r="S31" s="129"/>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row>
    <row r="32" spans="1:592" s="34" customFormat="1" ht="15" customHeight="1" x14ac:dyDescent="0.25">
      <c r="A32" s="36" t="s">
        <v>174</v>
      </c>
      <c r="B32" s="67"/>
      <c r="C32" s="160" t="str">
        <f t="shared" si="0"/>
        <v>-LabID-MachineID-YYMMDD</v>
      </c>
      <c r="D32" s="65"/>
      <c r="E32" s="77"/>
      <c r="F32" s="78"/>
      <c r="G32" s="79"/>
      <c r="H32" s="80"/>
      <c r="I32" s="53" t="e">
        <f t="shared" si="1"/>
        <v>#DIV/0!</v>
      </c>
      <c r="J32" s="53" t="e">
        <f t="shared" si="2"/>
        <v>#DIV/0!</v>
      </c>
      <c r="K32" s="104"/>
      <c r="L32" s="79"/>
      <c r="M32" s="79"/>
      <c r="N32" s="97"/>
      <c r="O32" s="98"/>
      <c r="P32" s="105"/>
      <c r="Q32" s="99"/>
      <c r="R32" s="130"/>
      <c r="S32" s="130"/>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row>
    <row r="33" spans="1:592" s="34" customFormat="1" ht="15" customHeight="1" x14ac:dyDescent="0.25">
      <c r="A33" s="33" t="s">
        <v>175</v>
      </c>
      <c r="B33" s="63"/>
      <c r="C33" s="159" t="str">
        <f t="shared" si="0"/>
        <v>-LabID-MachineID-YYMMDD</v>
      </c>
      <c r="D33" s="64"/>
      <c r="E33" s="77"/>
      <c r="F33" s="73"/>
      <c r="G33" s="74"/>
      <c r="H33" s="75"/>
      <c r="I33" s="52" t="e">
        <f t="shared" si="1"/>
        <v>#DIV/0!</v>
      </c>
      <c r="J33" s="55" t="e">
        <f t="shared" si="2"/>
        <v>#DIV/0!</v>
      </c>
      <c r="K33" s="88"/>
      <c r="L33" s="72"/>
      <c r="M33" s="72"/>
      <c r="N33" s="108"/>
      <c r="O33" s="109"/>
      <c r="P33" s="108"/>
      <c r="Q33" s="110"/>
      <c r="R33" s="133"/>
      <c r="S33" s="1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row>
    <row r="34" spans="1:592" s="34" customFormat="1" ht="15" customHeight="1" x14ac:dyDescent="0.25">
      <c r="A34" s="35" t="s">
        <v>176</v>
      </c>
      <c r="B34" s="63"/>
      <c r="C34" s="159" t="str">
        <f t="shared" si="0"/>
        <v>-LabID-MachineID-YYMMDD</v>
      </c>
      <c r="D34" s="64"/>
      <c r="E34" s="77"/>
      <c r="F34" s="73"/>
      <c r="G34" s="74"/>
      <c r="H34" s="75"/>
      <c r="I34" s="52" t="e">
        <f t="shared" si="1"/>
        <v>#DIV/0!</v>
      </c>
      <c r="J34" s="52" t="e">
        <f t="shared" si="2"/>
        <v>#DIV/0!</v>
      </c>
      <c r="K34" s="100"/>
      <c r="L34" s="74"/>
      <c r="M34" s="74"/>
      <c r="N34" s="94"/>
      <c r="O34" s="93"/>
      <c r="P34" s="94"/>
      <c r="Q34" s="95"/>
      <c r="R34" s="129"/>
      <c r="S34" s="129"/>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row>
    <row r="35" spans="1:592" s="34" customFormat="1" ht="15" customHeight="1" x14ac:dyDescent="0.25">
      <c r="A35" s="35" t="s">
        <v>177</v>
      </c>
      <c r="B35" s="63"/>
      <c r="C35" s="159" t="str">
        <f t="shared" si="0"/>
        <v>-LabID-MachineID-YYMMDD</v>
      </c>
      <c r="D35" s="64"/>
      <c r="E35" s="77"/>
      <c r="F35" s="73"/>
      <c r="G35" s="74"/>
      <c r="H35" s="75"/>
      <c r="I35" s="52" t="e">
        <f t="shared" si="1"/>
        <v>#DIV/0!</v>
      </c>
      <c r="J35" s="52" t="e">
        <f t="shared" si="2"/>
        <v>#DIV/0!</v>
      </c>
      <c r="K35" s="100"/>
      <c r="L35" s="74"/>
      <c r="M35" s="74"/>
      <c r="N35" s="94"/>
      <c r="O35" s="93"/>
      <c r="P35" s="94"/>
      <c r="Q35" s="95"/>
      <c r="R35" s="129"/>
      <c r="S35" s="129"/>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row>
    <row r="36" spans="1:592" s="34" customFormat="1" ht="15" customHeight="1" x14ac:dyDescent="0.25">
      <c r="A36" s="36" t="s">
        <v>178</v>
      </c>
      <c r="B36" s="65"/>
      <c r="C36" s="160" t="str">
        <f t="shared" si="0"/>
        <v>-LabID-MachineID-YYMMDD</v>
      </c>
      <c r="D36" s="76"/>
      <c r="E36" s="77"/>
      <c r="F36" s="78"/>
      <c r="G36" s="79"/>
      <c r="H36" s="80"/>
      <c r="I36" s="53" t="e">
        <f t="shared" si="1"/>
        <v>#DIV/0!</v>
      </c>
      <c r="J36" s="53" t="e">
        <f t="shared" si="2"/>
        <v>#DIV/0!</v>
      </c>
      <c r="K36" s="104"/>
      <c r="L36" s="79"/>
      <c r="M36" s="79"/>
      <c r="N36" s="97"/>
      <c r="O36" s="98"/>
      <c r="P36" s="97"/>
      <c r="Q36" s="99"/>
      <c r="R36" s="130"/>
      <c r="S36" s="130"/>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row>
    <row r="37" spans="1:592" ht="15" customHeight="1" x14ac:dyDescent="0.25">
      <c r="F37" s="49" t="s">
        <v>92</v>
      </c>
      <c r="G37" s="56">
        <f>SUM(G9:G36)</f>
        <v>16.600000000000001</v>
      </c>
    </row>
    <row r="38" spans="1:592" ht="15" customHeight="1" x14ac:dyDescent="0.25">
      <c r="A38" t="s">
        <v>30</v>
      </c>
    </row>
    <row r="39" spans="1:592" ht="15" customHeight="1" x14ac:dyDescent="0.25">
      <c r="H39" s="47"/>
    </row>
    <row r="40" spans="1:592" ht="15" customHeight="1" x14ac:dyDescent="0.25">
      <c r="A40" t="s">
        <v>26</v>
      </c>
      <c r="E40" s="13"/>
    </row>
    <row r="41" spans="1:592" ht="15" customHeight="1" x14ac:dyDescent="0.25">
      <c r="A41" s="111"/>
      <c r="B41" s="111"/>
      <c r="C41" s="112"/>
      <c r="D41" s="15"/>
    </row>
    <row r="42" spans="1:592" ht="15" customHeight="1" x14ac:dyDescent="0.25">
      <c r="A42" s="111"/>
      <c r="B42" s="112"/>
      <c r="C42" s="112"/>
      <c r="D42" s="15"/>
      <c r="E42" s="197" t="s">
        <v>32</v>
      </c>
      <c r="F42" s="197"/>
      <c r="G42" s="197"/>
      <c r="H42" s="143" t="s">
        <v>27</v>
      </c>
      <c r="I42" s="143" t="s">
        <v>28</v>
      </c>
      <c r="K42" s="197" t="s">
        <v>57</v>
      </c>
      <c r="L42" s="197"/>
      <c r="M42" s="197"/>
      <c r="N42" s="143" t="s">
        <v>27</v>
      </c>
      <c r="O42" s="143" t="s">
        <v>28</v>
      </c>
      <c r="Q42" s="189" t="s">
        <v>94</v>
      </c>
      <c r="R42" s="190"/>
      <c r="S42" s="56">
        <f>COUNTA(B9:B36)</f>
        <v>4</v>
      </c>
    </row>
    <row r="43" spans="1:592" ht="15" customHeight="1" x14ac:dyDescent="0.25">
      <c r="A43" s="112"/>
      <c r="B43" s="112"/>
      <c r="C43" s="111"/>
      <c r="D43" s="15"/>
      <c r="E43" s="212" t="s">
        <v>58</v>
      </c>
      <c r="F43" s="212"/>
      <c r="G43" s="212"/>
      <c r="H43" s="144"/>
      <c r="I43" s="145"/>
      <c r="K43" s="194" t="s">
        <v>61</v>
      </c>
      <c r="L43" s="195"/>
      <c r="M43" s="196"/>
      <c r="N43" s="148"/>
      <c r="O43" s="145"/>
    </row>
    <row r="44" spans="1:592" ht="15" customHeight="1" x14ac:dyDescent="0.25">
      <c r="A44" s="112"/>
      <c r="B44" s="112"/>
      <c r="C44" s="112"/>
      <c r="D44" s="15"/>
      <c r="E44" s="212" t="s">
        <v>60</v>
      </c>
      <c r="F44" s="212"/>
      <c r="G44" s="212"/>
      <c r="H44" s="144"/>
      <c r="I44" s="145"/>
      <c r="K44" s="194" t="s">
        <v>89</v>
      </c>
      <c r="L44" s="195"/>
      <c r="M44" s="196"/>
      <c r="N44" s="148"/>
      <c r="O44" s="145"/>
      <c r="Q44" s="221" t="s">
        <v>97</v>
      </c>
      <c r="R44" s="222"/>
      <c r="S44" s="223"/>
    </row>
    <row r="45" spans="1:592" ht="15" customHeight="1" x14ac:dyDescent="0.25">
      <c r="A45" s="113"/>
      <c r="B45" s="113"/>
      <c r="C45" s="112"/>
      <c r="D45" s="15"/>
      <c r="E45" s="212" t="s">
        <v>62</v>
      </c>
      <c r="F45" s="212"/>
      <c r="G45" s="212"/>
      <c r="H45" s="144"/>
      <c r="I45" s="145"/>
      <c r="K45" s="194" t="s">
        <v>90</v>
      </c>
      <c r="L45" s="195"/>
      <c r="M45" s="196"/>
      <c r="N45" s="148"/>
      <c r="O45" s="145"/>
      <c r="Q45" s="203" t="s">
        <v>95</v>
      </c>
      <c r="R45" s="204"/>
      <c r="S45" s="57" t="s">
        <v>96</v>
      </c>
    </row>
    <row r="46" spans="1:592" ht="15" customHeight="1" x14ac:dyDescent="0.25">
      <c r="A46" s="214"/>
      <c r="B46" s="214"/>
      <c r="C46" s="112"/>
      <c r="D46" s="15"/>
      <c r="E46" s="212" t="s">
        <v>63</v>
      </c>
      <c r="F46" s="212"/>
      <c r="G46" s="212"/>
      <c r="H46" s="144"/>
      <c r="I46" s="145"/>
      <c r="J46" s="27"/>
      <c r="K46" s="194" t="s">
        <v>91</v>
      </c>
      <c r="L46" s="195"/>
      <c r="M46" s="196"/>
      <c r="N46" s="148"/>
      <c r="O46" s="145"/>
      <c r="Q46" s="189" t="s">
        <v>98</v>
      </c>
      <c r="R46" s="190"/>
      <c r="S46" s="56" t="str">
        <f>(S42+2)*8&amp;" µl"</f>
        <v>48 µl</v>
      </c>
    </row>
    <row r="47" spans="1:592" ht="15" customHeight="1" x14ac:dyDescent="0.25">
      <c r="A47" s="114"/>
      <c r="B47" s="113"/>
      <c r="C47" s="112"/>
      <c r="D47" s="15"/>
      <c r="E47" s="205" t="s">
        <v>64</v>
      </c>
      <c r="F47" s="205"/>
      <c r="G47" s="205"/>
      <c r="H47" s="144"/>
      <c r="I47" s="145"/>
      <c r="K47" s="206" t="s">
        <v>59</v>
      </c>
      <c r="L47" s="207"/>
      <c r="M47" s="208"/>
      <c r="N47" s="148"/>
      <c r="O47" s="148"/>
      <c r="Q47" s="189" t="s">
        <v>99</v>
      </c>
      <c r="R47" s="190"/>
      <c r="S47" s="56" t="str">
        <f>(S42+2)*7&amp;" µl"</f>
        <v>42 µl</v>
      </c>
    </row>
    <row r="48" spans="1:592" ht="15" customHeight="1" x14ac:dyDescent="0.25">
      <c r="A48" s="64"/>
      <c r="B48" s="115"/>
      <c r="C48" s="112"/>
      <c r="D48" s="15"/>
      <c r="E48" s="213" t="s">
        <v>65</v>
      </c>
      <c r="F48" s="213"/>
      <c r="G48" s="213"/>
      <c r="H48" s="144"/>
      <c r="I48" s="145"/>
      <c r="K48" s="216" t="str">
        <f>"Ion " &amp; C3 &amp; " Chip"</f>
        <v>Ion 530 Chip</v>
      </c>
      <c r="L48" s="217"/>
      <c r="M48" s="218"/>
      <c r="N48" s="148"/>
      <c r="O48" s="145"/>
      <c r="Q48" s="189" t="s">
        <v>100</v>
      </c>
      <c r="R48" s="190"/>
      <c r="S48" s="56" t="str">
        <f>(S42+2)*5&amp;" µl"</f>
        <v>30 µl</v>
      </c>
    </row>
    <row r="49" spans="1:19" ht="15" customHeight="1" x14ac:dyDescent="0.25">
      <c r="A49" s="113"/>
      <c r="B49" s="116"/>
      <c r="C49" s="112"/>
      <c r="D49" s="15"/>
      <c r="E49" s="213" t="s">
        <v>66</v>
      </c>
      <c r="F49" s="213"/>
      <c r="G49" s="213"/>
      <c r="H49" s="144"/>
      <c r="I49" s="145"/>
    </row>
    <row r="50" spans="1:19" ht="15" customHeight="1" x14ac:dyDescent="0.25">
      <c r="A50" s="209"/>
      <c r="B50" s="209"/>
      <c r="C50" s="112"/>
      <c r="D50" s="15"/>
      <c r="E50" s="212" t="s">
        <v>67</v>
      </c>
      <c r="F50" s="212"/>
      <c r="G50" s="212"/>
      <c r="H50" s="144"/>
      <c r="I50" s="145"/>
      <c r="Q50" s="221" t="s">
        <v>163</v>
      </c>
      <c r="R50" s="222"/>
      <c r="S50" s="223"/>
    </row>
    <row r="51" spans="1:19" ht="15" customHeight="1" x14ac:dyDescent="0.25">
      <c r="A51" s="114"/>
      <c r="B51" s="113"/>
      <c r="C51" s="112"/>
      <c r="D51" s="15"/>
      <c r="E51" s="215" t="s">
        <v>68</v>
      </c>
      <c r="F51" s="215"/>
      <c r="G51" s="215"/>
      <c r="H51" s="146"/>
      <c r="I51" s="147"/>
      <c r="Q51" s="203" t="s">
        <v>95</v>
      </c>
      <c r="R51" s="204"/>
      <c r="S51" s="57" t="s">
        <v>96</v>
      </c>
    </row>
    <row r="52" spans="1:19" ht="15" customHeight="1" x14ac:dyDescent="0.25">
      <c r="A52" s="113"/>
      <c r="B52" s="117"/>
      <c r="C52" s="112"/>
      <c r="D52" s="15"/>
      <c r="E52" s="212" t="s">
        <v>69</v>
      </c>
      <c r="F52" s="212"/>
      <c r="G52" s="212"/>
      <c r="H52" s="144"/>
      <c r="I52" s="145"/>
      <c r="Q52" s="189" t="s">
        <v>160</v>
      </c>
      <c r="R52" s="190"/>
      <c r="S52" s="56" t="str">
        <f>(S42+2)*16&amp;" µl"</f>
        <v>96 µl</v>
      </c>
    </row>
    <row r="53" spans="1:19" ht="15" customHeight="1" x14ac:dyDescent="0.25">
      <c r="A53" s="113"/>
      <c r="B53" s="117"/>
      <c r="C53" s="112"/>
      <c r="D53" s="15"/>
      <c r="E53" s="205" t="s">
        <v>70</v>
      </c>
      <c r="F53" s="205"/>
      <c r="G53" s="205"/>
      <c r="H53" s="144"/>
      <c r="I53" s="145"/>
      <c r="Q53" s="189" t="s">
        <v>161</v>
      </c>
      <c r="R53" s="190"/>
      <c r="S53" s="56" t="str">
        <f>(S42+2)*14&amp;" µl"</f>
        <v>84 µl</v>
      </c>
    </row>
    <row r="54" spans="1:19" ht="15" customHeight="1" x14ac:dyDescent="0.25">
      <c r="A54" s="113"/>
      <c r="B54" s="113"/>
      <c r="C54" s="112"/>
      <c r="D54" s="15"/>
      <c r="E54" s="205" t="s">
        <v>79</v>
      </c>
      <c r="F54" s="205"/>
      <c r="G54" s="205"/>
      <c r="H54" s="144"/>
      <c r="I54" s="145"/>
      <c r="Q54" s="189" t="s">
        <v>162</v>
      </c>
      <c r="R54" s="190"/>
      <c r="S54" s="56" t="str">
        <f>(S42+2)*6&amp;" µl"</f>
        <v>36 µl</v>
      </c>
    </row>
    <row r="55" spans="1:19" ht="15" customHeight="1" x14ac:dyDescent="0.25">
      <c r="A55" s="113"/>
      <c r="B55" s="113"/>
      <c r="C55" s="112"/>
      <c r="D55" s="15"/>
      <c r="E55" s="205" t="s">
        <v>80</v>
      </c>
      <c r="F55" s="205"/>
      <c r="G55" s="205"/>
      <c r="H55" s="144"/>
      <c r="I55" s="145"/>
    </row>
    <row r="56" spans="1:19" ht="15" customHeight="1" x14ac:dyDescent="0.25">
      <c r="A56" s="112"/>
      <c r="B56" s="112"/>
      <c r="C56" s="112"/>
      <c r="D56" s="15"/>
    </row>
    <row r="57" spans="1:19" ht="15" customHeight="1" x14ac:dyDescent="0.25">
      <c r="A57" s="112"/>
      <c r="B57" s="112"/>
      <c r="C57" s="112"/>
      <c r="D57" s="15"/>
    </row>
    <row r="58" spans="1:19" ht="15" customHeight="1" x14ac:dyDescent="0.25">
      <c r="A58" s="112"/>
      <c r="B58" s="112"/>
      <c r="C58" s="112"/>
      <c r="D58" s="15"/>
    </row>
    <row r="59" spans="1:19" ht="15" customHeight="1" x14ac:dyDescent="0.25">
      <c r="A59" s="112"/>
      <c r="B59" s="112"/>
      <c r="C59" s="112"/>
      <c r="D59" s="15"/>
    </row>
  </sheetData>
  <mergeCells count="48">
    <mergeCell ref="S7:S8"/>
    <mergeCell ref="E55:G55"/>
    <mergeCell ref="E51:G51"/>
    <mergeCell ref="E52:G52"/>
    <mergeCell ref="E53:G53"/>
    <mergeCell ref="K48:M48"/>
    <mergeCell ref="N7:N8"/>
    <mergeCell ref="O7:O8"/>
    <mergeCell ref="P7:P8"/>
    <mergeCell ref="Q54:R54"/>
    <mergeCell ref="Q44:S44"/>
    <mergeCell ref="Q45:R45"/>
    <mergeCell ref="Q46:R46"/>
    <mergeCell ref="Q47:R47"/>
    <mergeCell ref="Q48:R48"/>
    <mergeCell ref="Q50:S50"/>
    <mergeCell ref="K6:P6"/>
    <mergeCell ref="Q51:R51"/>
    <mergeCell ref="E54:G54"/>
    <mergeCell ref="K47:M47"/>
    <mergeCell ref="A50:B50"/>
    <mergeCell ref="I7:J7"/>
    <mergeCell ref="E42:G42"/>
    <mergeCell ref="E45:G45"/>
    <mergeCell ref="E48:G48"/>
    <mergeCell ref="E43:G43"/>
    <mergeCell ref="E47:G47"/>
    <mergeCell ref="A46:B46"/>
    <mergeCell ref="E49:G49"/>
    <mergeCell ref="E50:G50"/>
    <mergeCell ref="E46:G46"/>
    <mergeCell ref="E44:G44"/>
    <mergeCell ref="E2:H5"/>
    <mergeCell ref="I6:J6"/>
    <mergeCell ref="K5:P5"/>
    <mergeCell ref="Q52:R52"/>
    <mergeCell ref="Q53:R53"/>
    <mergeCell ref="R6:R8"/>
    <mergeCell ref="K45:M45"/>
    <mergeCell ref="K46:M46"/>
    <mergeCell ref="Q6:Q8"/>
    <mergeCell ref="K44:M44"/>
    <mergeCell ref="Q42:R42"/>
    <mergeCell ref="K42:M42"/>
    <mergeCell ref="K43:M43"/>
    <mergeCell ref="K7:K8"/>
    <mergeCell ref="L7:L8"/>
    <mergeCell ref="M7:M8"/>
  </mergeCells>
  <conditionalFormatting sqref="E9:E36">
    <cfRule type="duplicateValues" dxfId="3" priority="2"/>
    <cfRule type="duplicateValues" dxfId="2" priority="3"/>
  </conditionalFormatting>
  <conditionalFormatting sqref="B9:B36">
    <cfRule type="duplicateValues" dxfId="1" priority="1"/>
  </conditionalFormatting>
  <pageMargins left="0.7" right="0.7" top="0.75" bottom="0.75" header="0.3" footer="0.3"/>
  <pageSetup scale="3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 of barcodes'!$A$2:$A$33</xm:f>
          </x14:formula1>
          <xm:sqref>E9:E36</xm:sqref>
        </x14:dataValidation>
        <x14:dataValidation type="list" allowBlank="1" showInputMessage="1" showErrorMessage="1">
          <x14:formula1>
            <xm:f>'List of barcodes'!$I$2:$I$3</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zoomScaleNormal="100" workbookViewId="0">
      <selection activeCell="M32" sqref="M32"/>
    </sheetView>
  </sheetViews>
  <sheetFormatPr defaultRowHeight="15" x14ac:dyDescent="0.25"/>
  <cols>
    <col min="1" max="1" width="26.5703125" style="27" customWidth="1"/>
    <col min="2" max="2" width="15.28515625" style="27" customWidth="1"/>
    <col min="3" max="3" width="17.42578125" style="30" customWidth="1"/>
    <col min="4" max="4" width="16.85546875" style="28" customWidth="1"/>
    <col min="5" max="5" width="8.28515625" style="31" customWidth="1"/>
    <col min="6" max="6" width="8.42578125" style="31" customWidth="1"/>
    <col min="7" max="7" width="15.140625" style="31" customWidth="1"/>
    <col min="8" max="8" width="14" style="31" customWidth="1"/>
    <col min="9" max="9" width="12.42578125" style="41" customWidth="1"/>
    <col min="10" max="10" width="25.42578125" style="41" customWidth="1"/>
    <col min="12" max="12" width="16.5703125" customWidth="1"/>
  </cols>
  <sheetData>
    <row r="1" spans="1:12" s="26" customFormat="1" ht="45" x14ac:dyDescent="0.25">
      <c r="A1" s="120" t="s">
        <v>71</v>
      </c>
      <c r="B1" s="120" t="s">
        <v>105</v>
      </c>
      <c r="C1" s="121" t="s">
        <v>72</v>
      </c>
      <c r="D1" s="135" t="s">
        <v>107</v>
      </c>
      <c r="E1" s="121" t="s">
        <v>73</v>
      </c>
      <c r="F1" s="121" t="s">
        <v>74</v>
      </c>
      <c r="G1" s="121" t="s">
        <v>75</v>
      </c>
      <c r="H1" s="121" t="s">
        <v>76</v>
      </c>
      <c r="I1" s="136" t="s">
        <v>77</v>
      </c>
      <c r="J1" s="138" t="s">
        <v>164</v>
      </c>
      <c r="K1" s="120" t="s">
        <v>103</v>
      </c>
      <c r="L1" s="137" t="s">
        <v>104</v>
      </c>
    </row>
    <row r="2" spans="1:12" s="15" customFormat="1" x14ac:dyDescent="0.25">
      <c r="A2" s="122" t="str">
        <f>IF('Initial Dilution'!B9="","",'Initial Dilution'!B9)</f>
        <v>2019K-0XXX-First</v>
      </c>
      <c r="B2" s="119">
        <f>IF(A2="","",'Initial Dilution'!G9)</f>
        <v>5</v>
      </c>
      <c r="C2" s="125">
        <f>IF(A2="","",'Initial Dilution'!R9)</f>
        <v>488</v>
      </c>
      <c r="D2" s="123">
        <f>IF(A2="","",C2/1000)</f>
        <v>0.48799999999999999</v>
      </c>
      <c r="E2" s="123">
        <f>IF(A2="","",D2*20)</f>
        <v>9.76</v>
      </c>
      <c r="F2" s="134">
        <f>IF(A2="","",(E2*100)/21.78)</f>
        <v>44.811753902662993</v>
      </c>
      <c r="G2" s="124">
        <f>IF(A2="","",(F2*0.000000000000001)/(2*0.00001))</f>
        <v>2.2405876951331498E-9</v>
      </c>
      <c r="H2" s="123">
        <f>IF(A2="","",G2*1000000000000)</f>
        <v>2240.5876951331497</v>
      </c>
      <c r="I2" s="126">
        <f>IF(A2="","",$L$33)</f>
        <v>90</v>
      </c>
      <c r="J2" s="139">
        <f>IF(A2="","",H2/I2)</f>
        <v>24.895418834812777</v>
      </c>
      <c r="K2" s="134">
        <f>IF(A2="","",B2/SUM($B$2:$B$29))</f>
        <v>0.3012048192771084</v>
      </c>
      <c r="L2" s="140">
        <f>IF(A2="","",30*K2)</f>
        <v>9.0361445783132517</v>
      </c>
    </row>
    <row r="3" spans="1:12" s="15" customFormat="1" x14ac:dyDescent="0.25">
      <c r="A3" s="122" t="str">
        <f>IF('Initial Dilution'!B10="","",'Initial Dilution'!B10)</f>
        <v>2019C-5XXX</v>
      </c>
      <c r="B3" s="162">
        <f>IF(A3="","",'Initial Dilution'!G10)</f>
        <v>5</v>
      </c>
      <c r="C3" s="125">
        <f>IF(A3="","",'Initial Dilution'!R10)</f>
        <v>136</v>
      </c>
      <c r="D3" s="123">
        <f t="shared" ref="D3:D29" si="0">IF(A3="","",C3/1000)</f>
        <v>0.13600000000000001</v>
      </c>
      <c r="E3" s="123">
        <f t="shared" ref="E3:E29" si="1">IF(A3="","",D3*20)</f>
        <v>2.72</v>
      </c>
      <c r="F3" s="134">
        <f t="shared" ref="F3:F29" si="2">IF(A3="","",(E3*100)/21.78)</f>
        <v>12.488521579430669</v>
      </c>
      <c r="G3" s="124">
        <f t="shared" ref="G3:G29" si="3">IF(A3="","",(F3*0.000000000000001)/(2*0.00001))</f>
        <v>6.2442607897153346E-10</v>
      </c>
      <c r="H3" s="123">
        <f t="shared" ref="H3:H29" si="4">IF(A3="","",G3*1000000000000)</f>
        <v>624.42607897153346</v>
      </c>
      <c r="I3" s="126">
        <f t="shared" ref="I3:I29" si="5">IF(A3="","",$L$33)</f>
        <v>90</v>
      </c>
      <c r="J3" s="139">
        <f t="shared" ref="J3:J29" si="6">IF(A3="","",H3/I3)</f>
        <v>6.9380675441281499</v>
      </c>
      <c r="K3" s="134">
        <f t="shared" ref="K3:K29" si="7">IF(A3="","",B3/SUM($B$2:$B$29))</f>
        <v>0.3012048192771084</v>
      </c>
      <c r="L3" s="140">
        <f t="shared" ref="L3:L29" si="8">IF(A3="","",30*K3)</f>
        <v>9.0361445783132517</v>
      </c>
    </row>
    <row r="4" spans="1:12" s="15" customFormat="1" x14ac:dyDescent="0.25">
      <c r="A4" s="122" t="str">
        <f>IF('Initial Dilution'!B11="","",'Initial Dilution'!B11)</f>
        <v>2018K05XXX</v>
      </c>
      <c r="B4" s="162">
        <f>IF(A4="","",'Initial Dilution'!G11)</f>
        <v>5</v>
      </c>
      <c r="C4" s="125">
        <f>IF(A4="","",'Initial Dilution'!R11)</f>
        <v>473</v>
      </c>
      <c r="D4" s="123">
        <f t="shared" si="0"/>
        <v>0.47299999999999998</v>
      </c>
      <c r="E4" s="123">
        <f t="shared" si="1"/>
        <v>9.4599999999999991</v>
      </c>
      <c r="F4" s="134">
        <f t="shared" si="2"/>
        <v>43.434343434343425</v>
      </c>
      <c r="G4" s="124">
        <f t="shared" si="3"/>
        <v>2.1717171717171711E-9</v>
      </c>
      <c r="H4" s="123">
        <f t="shared" si="4"/>
        <v>2171.7171717171714</v>
      </c>
      <c r="I4" s="126">
        <f t="shared" si="5"/>
        <v>90</v>
      </c>
      <c r="J4" s="139">
        <f t="shared" si="6"/>
        <v>24.130190796857459</v>
      </c>
      <c r="K4" s="134">
        <f t="shared" si="7"/>
        <v>0.3012048192771084</v>
      </c>
      <c r="L4" s="140">
        <f t="shared" si="8"/>
        <v>9.0361445783132517</v>
      </c>
    </row>
    <row r="5" spans="1:12" s="15" customFormat="1" x14ac:dyDescent="0.25">
      <c r="A5" s="122" t="str">
        <f>IF('Initial Dilution'!B12="","",'Initial Dilution'!B12)</f>
        <v>2019D-1XXX</v>
      </c>
      <c r="B5" s="162">
        <f>IF(A5="","",'Initial Dilution'!G12)</f>
        <v>1.6</v>
      </c>
      <c r="C5" s="125">
        <f>IF(A5="","",'Initial Dilution'!R12)</f>
        <v>758</v>
      </c>
      <c r="D5" s="123">
        <f t="shared" si="0"/>
        <v>0.75800000000000001</v>
      </c>
      <c r="E5" s="123">
        <f t="shared" si="1"/>
        <v>15.16</v>
      </c>
      <c r="F5" s="134">
        <f t="shared" si="2"/>
        <v>69.605142332415056</v>
      </c>
      <c r="G5" s="124">
        <f t="shared" si="3"/>
        <v>3.4802571166207531E-9</v>
      </c>
      <c r="H5" s="123">
        <f t="shared" si="4"/>
        <v>3480.2571166207531</v>
      </c>
      <c r="I5" s="126">
        <f t="shared" si="5"/>
        <v>90</v>
      </c>
      <c r="J5" s="139">
        <f t="shared" si="6"/>
        <v>38.669523518008369</v>
      </c>
      <c r="K5" s="134">
        <f t="shared" si="7"/>
        <v>9.638554216867469E-2</v>
      </c>
      <c r="L5" s="140">
        <f t="shared" si="8"/>
        <v>2.8915662650602405</v>
      </c>
    </row>
    <row r="6" spans="1:12" s="15" customFormat="1" x14ac:dyDescent="0.25">
      <c r="A6" s="166" t="str">
        <f>IF('Initial Dilution'!B13="","",'Initial Dilution'!B13)</f>
        <v/>
      </c>
      <c r="B6" s="167" t="str">
        <f>IF(A6="","",'Initial Dilution'!G13)</f>
        <v/>
      </c>
      <c r="C6" s="168" t="str">
        <f>IF(A6="","",'Initial Dilution'!R13)</f>
        <v/>
      </c>
      <c r="D6" s="169" t="str">
        <f t="shared" si="0"/>
        <v/>
      </c>
      <c r="E6" s="169" t="str">
        <f t="shared" si="1"/>
        <v/>
      </c>
      <c r="F6" s="170" t="str">
        <f t="shared" si="2"/>
        <v/>
      </c>
      <c r="G6" s="171" t="str">
        <f t="shared" si="3"/>
        <v/>
      </c>
      <c r="H6" s="169" t="str">
        <f t="shared" si="4"/>
        <v/>
      </c>
      <c r="I6" s="172" t="str">
        <f t="shared" si="5"/>
        <v/>
      </c>
      <c r="J6" s="173" t="str">
        <f t="shared" si="6"/>
        <v/>
      </c>
      <c r="K6" s="170" t="str">
        <f t="shared" si="7"/>
        <v/>
      </c>
      <c r="L6" s="174" t="str">
        <f t="shared" si="8"/>
        <v/>
      </c>
    </row>
    <row r="7" spans="1:12" s="15" customFormat="1" x14ac:dyDescent="0.25">
      <c r="A7" s="122" t="str">
        <f>IF('Initial Dilution'!B14="","",'Initial Dilution'!B14)</f>
        <v/>
      </c>
      <c r="B7" s="162" t="str">
        <f>IF(A7="","",'Initial Dilution'!G14)</f>
        <v/>
      </c>
      <c r="C7" s="125" t="str">
        <f>IF(A7="","",'Initial Dilution'!R14)</f>
        <v/>
      </c>
      <c r="D7" s="123" t="str">
        <f t="shared" si="0"/>
        <v/>
      </c>
      <c r="E7" s="123" t="str">
        <f t="shared" si="1"/>
        <v/>
      </c>
      <c r="F7" s="134" t="str">
        <f t="shared" si="2"/>
        <v/>
      </c>
      <c r="G7" s="124" t="str">
        <f t="shared" si="3"/>
        <v/>
      </c>
      <c r="H7" s="123" t="str">
        <f t="shared" si="4"/>
        <v/>
      </c>
      <c r="I7" s="126" t="str">
        <f t="shared" si="5"/>
        <v/>
      </c>
      <c r="J7" s="139" t="str">
        <f t="shared" si="6"/>
        <v/>
      </c>
      <c r="K7" s="134" t="str">
        <f t="shared" si="7"/>
        <v/>
      </c>
      <c r="L7" s="140" t="str">
        <f t="shared" si="8"/>
        <v/>
      </c>
    </row>
    <row r="8" spans="1:12" s="15" customFormat="1" x14ac:dyDescent="0.25">
      <c r="A8" s="122" t="str">
        <f>IF('Initial Dilution'!B15="","",'Initial Dilution'!B15)</f>
        <v/>
      </c>
      <c r="B8" s="162" t="str">
        <f>IF(A8="","",'Initial Dilution'!G15)</f>
        <v/>
      </c>
      <c r="C8" s="125" t="str">
        <f>IF(A8="","",'Initial Dilution'!R15)</f>
        <v/>
      </c>
      <c r="D8" s="123" t="str">
        <f t="shared" si="0"/>
        <v/>
      </c>
      <c r="E8" s="123" t="str">
        <f t="shared" si="1"/>
        <v/>
      </c>
      <c r="F8" s="134" t="str">
        <f t="shared" si="2"/>
        <v/>
      </c>
      <c r="G8" s="124" t="str">
        <f t="shared" si="3"/>
        <v/>
      </c>
      <c r="H8" s="123" t="str">
        <f t="shared" si="4"/>
        <v/>
      </c>
      <c r="I8" s="126" t="str">
        <f t="shared" si="5"/>
        <v/>
      </c>
      <c r="J8" s="139" t="str">
        <f t="shared" si="6"/>
        <v/>
      </c>
      <c r="K8" s="134" t="str">
        <f t="shared" si="7"/>
        <v/>
      </c>
      <c r="L8" s="140" t="str">
        <f t="shared" si="8"/>
        <v/>
      </c>
    </row>
    <row r="9" spans="1:12" s="15" customFormat="1" ht="15.75" thickBot="1" x14ac:dyDescent="0.3">
      <c r="A9" s="175" t="str">
        <f>IF('Initial Dilution'!B16="","",'Initial Dilution'!B16)</f>
        <v/>
      </c>
      <c r="B9" s="176" t="str">
        <f>IF(A9="","",'Initial Dilution'!G16)</f>
        <v/>
      </c>
      <c r="C9" s="177" t="str">
        <f>IF(A9="","",'Initial Dilution'!R16)</f>
        <v/>
      </c>
      <c r="D9" s="178" t="str">
        <f t="shared" si="0"/>
        <v/>
      </c>
      <c r="E9" s="178" t="str">
        <f t="shared" si="1"/>
        <v/>
      </c>
      <c r="F9" s="179" t="str">
        <f t="shared" si="2"/>
        <v/>
      </c>
      <c r="G9" s="180" t="str">
        <f t="shared" si="3"/>
        <v/>
      </c>
      <c r="H9" s="178" t="str">
        <f t="shared" si="4"/>
        <v/>
      </c>
      <c r="I9" s="181" t="str">
        <f t="shared" si="5"/>
        <v/>
      </c>
      <c r="J9" s="182" t="str">
        <f t="shared" si="6"/>
        <v/>
      </c>
      <c r="K9" s="179" t="str">
        <f t="shared" si="7"/>
        <v/>
      </c>
      <c r="L9" s="183" t="str">
        <f t="shared" si="8"/>
        <v/>
      </c>
    </row>
    <row r="10" spans="1:12" s="15" customFormat="1" x14ac:dyDescent="0.25">
      <c r="A10" s="166" t="str">
        <f>IF('Initial Dilution'!B17="","",'Initial Dilution'!B17)</f>
        <v/>
      </c>
      <c r="B10" s="167" t="str">
        <f>IF(A10="","",'Initial Dilution'!G17)</f>
        <v/>
      </c>
      <c r="C10" s="168" t="str">
        <f>IF(A10="","",'Initial Dilution'!R17)</f>
        <v/>
      </c>
      <c r="D10" s="169" t="str">
        <f t="shared" si="0"/>
        <v/>
      </c>
      <c r="E10" s="169" t="str">
        <f t="shared" si="1"/>
        <v/>
      </c>
      <c r="F10" s="170" t="str">
        <f t="shared" si="2"/>
        <v/>
      </c>
      <c r="G10" s="171" t="str">
        <f t="shared" si="3"/>
        <v/>
      </c>
      <c r="H10" s="169" t="str">
        <f t="shared" si="4"/>
        <v/>
      </c>
      <c r="I10" s="172" t="str">
        <f t="shared" si="5"/>
        <v/>
      </c>
      <c r="J10" s="173" t="str">
        <f t="shared" si="6"/>
        <v/>
      </c>
      <c r="K10" s="170" t="str">
        <f t="shared" si="7"/>
        <v/>
      </c>
      <c r="L10" s="174" t="str">
        <f t="shared" si="8"/>
        <v/>
      </c>
    </row>
    <row r="11" spans="1:12" s="15" customFormat="1" x14ac:dyDescent="0.25">
      <c r="A11" s="122" t="str">
        <f>IF('Initial Dilution'!B18="","",'Initial Dilution'!B18)</f>
        <v/>
      </c>
      <c r="B11" s="162" t="str">
        <f>IF(A11="","",'Initial Dilution'!G18)</f>
        <v/>
      </c>
      <c r="C11" s="125" t="str">
        <f>IF(A11="","",'Initial Dilution'!R18)</f>
        <v/>
      </c>
      <c r="D11" s="123" t="str">
        <f t="shared" si="0"/>
        <v/>
      </c>
      <c r="E11" s="123" t="str">
        <f t="shared" si="1"/>
        <v/>
      </c>
      <c r="F11" s="134" t="str">
        <f t="shared" si="2"/>
        <v/>
      </c>
      <c r="G11" s="124" t="str">
        <f t="shared" si="3"/>
        <v/>
      </c>
      <c r="H11" s="123" t="str">
        <f t="shared" si="4"/>
        <v/>
      </c>
      <c r="I11" s="126" t="str">
        <f t="shared" si="5"/>
        <v/>
      </c>
      <c r="J11" s="139" t="str">
        <f t="shared" si="6"/>
        <v/>
      </c>
      <c r="K11" s="134" t="str">
        <f t="shared" si="7"/>
        <v/>
      </c>
      <c r="L11" s="140" t="str">
        <f t="shared" si="8"/>
        <v/>
      </c>
    </row>
    <row r="12" spans="1:12" s="15" customFormat="1" x14ac:dyDescent="0.25">
      <c r="A12" s="122" t="str">
        <f>IF('Initial Dilution'!B19="","",'Initial Dilution'!B19)</f>
        <v/>
      </c>
      <c r="B12" s="162" t="str">
        <f>IF(A12="","",'Initial Dilution'!G19)</f>
        <v/>
      </c>
      <c r="C12" s="125" t="str">
        <f>IF(A12="","",'Initial Dilution'!R19)</f>
        <v/>
      </c>
      <c r="D12" s="123" t="str">
        <f t="shared" si="0"/>
        <v/>
      </c>
      <c r="E12" s="123" t="str">
        <f t="shared" si="1"/>
        <v/>
      </c>
      <c r="F12" s="134" t="str">
        <f t="shared" si="2"/>
        <v/>
      </c>
      <c r="G12" s="124" t="str">
        <f t="shared" si="3"/>
        <v/>
      </c>
      <c r="H12" s="123" t="str">
        <f t="shared" si="4"/>
        <v/>
      </c>
      <c r="I12" s="126" t="str">
        <f t="shared" si="5"/>
        <v/>
      </c>
      <c r="J12" s="139" t="str">
        <f t="shared" si="6"/>
        <v/>
      </c>
      <c r="K12" s="134" t="str">
        <f t="shared" si="7"/>
        <v/>
      </c>
      <c r="L12" s="140" t="str">
        <f t="shared" si="8"/>
        <v/>
      </c>
    </row>
    <row r="13" spans="1:12" s="15" customFormat="1" x14ac:dyDescent="0.25">
      <c r="A13" s="122" t="str">
        <f>IF('Initial Dilution'!B20="","",'Initial Dilution'!B20)</f>
        <v/>
      </c>
      <c r="B13" s="162" t="str">
        <f>IF(A13="","",'Initial Dilution'!G20)</f>
        <v/>
      </c>
      <c r="C13" s="125" t="str">
        <f>IF(A13="","",'Initial Dilution'!R20)</f>
        <v/>
      </c>
      <c r="D13" s="123" t="str">
        <f t="shared" si="0"/>
        <v/>
      </c>
      <c r="E13" s="123" t="str">
        <f t="shared" si="1"/>
        <v/>
      </c>
      <c r="F13" s="134" t="str">
        <f t="shared" si="2"/>
        <v/>
      </c>
      <c r="G13" s="124" t="str">
        <f t="shared" si="3"/>
        <v/>
      </c>
      <c r="H13" s="123" t="str">
        <f t="shared" si="4"/>
        <v/>
      </c>
      <c r="I13" s="126" t="str">
        <f t="shared" si="5"/>
        <v/>
      </c>
      <c r="J13" s="139" t="str">
        <f t="shared" si="6"/>
        <v/>
      </c>
      <c r="K13" s="134" t="str">
        <f t="shared" si="7"/>
        <v/>
      </c>
      <c r="L13" s="140" t="str">
        <f t="shared" si="8"/>
        <v/>
      </c>
    </row>
    <row r="14" spans="1:12" s="15" customFormat="1" x14ac:dyDescent="0.25">
      <c r="A14" s="166" t="str">
        <f>IF('Initial Dilution'!B21="","",'Initial Dilution'!B21)</f>
        <v/>
      </c>
      <c r="B14" s="167" t="str">
        <f>IF(A14="","",'Initial Dilution'!G21)</f>
        <v/>
      </c>
      <c r="C14" s="168" t="str">
        <f>IF(A14="","",'Initial Dilution'!R21)</f>
        <v/>
      </c>
      <c r="D14" s="169" t="str">
        <f t="shared" si="0"/>
        <v/>
      </c>
      <c r="E14" s="169" t="str">
        <f t="shared" si="1"/>
        <v/>
      </c>
      <c r="F14" s="170" t="str">
        <f t="shared" si="2"/>
        <v/>
      </c>
      <c r="G14" s="171" t="str">
        <f t="shared" si="3"/>
        <v/>
      </c>
      <c r="H14" s="169" t="str">
        <f t="shared" si="4"/>
        <v/>
      </c>
      <c r="I14" s="172" t="str">
        <f t="shared" si="5"/>
        <v/>
      </c>
      <c r="J14" s="173" t="str">
        <f t="shared" si="6"/>
        <v/>
      </c>
      <c r="K14" s="170" t="str">
        <f t="shared" si="7"/>
        <v/>
      </c>
      <c r="L14" s="174" t="str">
        <f t="shared" si="8"/>
        <v/>
      </c>
    </row>
    <row r="15" spans="1:12" s="15" customFormat="1" x14ac:dyDescent="0.25">
      <c r="A15" s="122" t="str">
        <f>IF('Initial Dilution'!B22="","",'Initial Dilution'!B22)</f>
        <v/>
      </c>
      <c r="B15" s="162" t="str">
        <f>IF(A15="","",'Initial Dilution'!G22)</f>
        <v/>
      </c>
      <c r="C15" s="125" t="str">
        <f>IF(A15="","",'Initial Dilution'!R22)</f>
        <v/>
      </c>
      <c r="D15" s="123" t="str">
        <f t="shared" si="0"/>
        <v/>
      </c>
      <c r="E15" s="123" t="str">
        <f t="shared" si="1"/>
        <v/>
      </c>
      <c r="F15" s="134" t="str">
        <f t="shared" si="2"/>
        <v/>
      </c>
      <c r="G15" s="124" t="str">
        <f t="shared" si="3"/>
        <v/>
      </c>
      <c r="H15" s="123" t="str">
        <f t="shared" si="4"/>
        <v/>
      </c>
      <c r="I15" s="126" t="str">
        <f t="shared" si="5"/>
        <v/>
      </c>
      <c r="J15" s="139" t="str">
        <f t="shared" si="6"/>
        <v/>
      </c>
      <c r="K15" s="134" t="str">
        <f t="shared" si="7"/>
        <v/>
      </c>
      <c r="L15" s="140" t="str">
        <f t="shared" si="8"/>
        <v/>
      </c>
    </row>
    <row r="16" spans="1:12" s="15" customFormat="1" x14ac:dyDescent="0.25">
      <c r="A16" s="122" t="str">
        <f>IF('Initial Dilution'!B23="","",'Initial Dilution'!B23)</f>
        <v/>
      </c>
      <c r="B16" s="162" t="str">
        <f>IF(A16="","",'Initial Dilution'!G23)</f>
        <v/>
      </c>
      <c r="C16" s="125" t="str">
        <f>IF(A16="","",'Initial Dilution'!R23)</f>
        <v/>
      </c>
      <c r="D16" s="123" t="str">
        <f t="shared" si="0"/>
        <v/>
      </c>
      <c r="E16" s="123" t="str">
        <f t="shared" si="1"/>
        <v/>
      </c>
      <c r="F16" s="134" t="str">
        <f t="shared" si="2"/>
        <v/>
      </c>
      <c r="G16" s="124" t="str">
        <f t="shared" si="3"/>
        <v/>
      </c>
      <c r="H16" s="123" t="str">
        <f t="shared" si="4"/>
        <v/>
      </c>
      <c r="I16" s="126" t="str">
        <f t="shared" si="5"/>
        <v/>
      </c>
      <c r="J16" s="139" t="str">
        <f t="shared" si="6"/>
        <v/>
      </c>
      <c r="K16" s="134" t="str">
        <f t="shared" si="7"/>
        <v/>
      </c>
      <c r="L16" s="140" t="str">
        <f t="shared" si="8"/>
        <v/>
      </c>
    </row>
    <row r="17" spans="1:12" s="15" customFormat="1" ht="15.75" thickBot="1" x14ac:dyDescent="0.3">
      <c r="A17" s="175" t="str">
        <f>IF('Initial Dilution'!B24="","",'Initial Dilution'!B24)</f>
        <v/>
      </c>
      <c r="B17" s="176" t="str">
        <f>IF(A17="","",'Initial Dilution'!G24)</f>
        <v/>
      </c>
      <c r="C17" s="177" t="str">
        <f>IF(A17="","",'Initial Dilution'!R24)</f>
        <v/>
      </c>
      <c r="D17" s="178" t="str">
        <f t="shared" si="0"/>
        <v/>
      </c>
      <c r="E17" s="178" t="str">
        <f t="shared" si="1"/>
        <v/>
      </c>
      <c r="F17" s="179" t="str">
        <f t="shared" si="2"/>
        <v/>
      </c>
      <c r="G17" s="180" t="str">
        <f t="shared" si="3"/>
        <v/>
      </c>
      <c r="H17" s="178" t="str">
        <f t="shared" si="4"/>
        <v/>
      </c>
      <c r="I17" s="181" t="str">
        <f t="shared" si="5"/>
        <v/>
      </c>
      <c r="J17" s="182" t="str">
        <f t="shared" si="6"/>
        <v/>
      </c>
      <c r="K17" s="179" t="str">
        <f t="shared" si="7"/>
        <v/>
      </c>
      <c r="L17" s="183" t="str">
        <f t="shared" si="8"/>
        <v/>
      </c>
    </row>
    <row r="18" spans="1:12" s="15" customFormat="1" x14ac:dyDescent="0.25">
      <c r="A18" s="166" t="str">
        <f>IF('Initial Dilution'!B25="","",'Initial Dilution'!B25)</f>
        <v/>
      </c>
      <c r="B18" s="167" t="str">
        <f>IF(A18="","",'Initial Dilution'!G25)</f>
        <v/>
      </c>
      <c r="C18" s="168" t="str">
        <f>IF(A18="","",'Initial Dilution'!R25)</f>
        <v/>
      </c>
      <c r="D18" s="169" t="str">
        <f t="shared" si="0"/>
        <v/>
      </c>
      <c r="E18" s="169" t="str">
        <f t="shared" si="1"/>
        <v/>
      </c>
      <c r="F18" s="170" t="str">
        <f t="shared" si="2"/>
        <v/>
      </c>
      <c r="G18" s="171" t="str">
        <f t="shared" si="3"/>
        <v/>
      </c>
      <c r="H18" s="169" t="str">
        <f t="shared" si="4"/>
        <v/>
      </c>
      <c r="I18" s="172" t="str">
        <f t="shared" si="5"/>
        <v/>
      </c>
      <c r="J18" s="173" t="str">
        <f t="shared" si="6"/>
        <v/>
      </c>
      <c r="K18" s="170" t="str">
        <f t="shared" si="7"/>
        <v/>
      </c>
      <c r="L18" s="174" t="str">
        <f t="shared" si="8"/>
        <v/>
      </c>
    </row>
    <row r="19" spans="1:12" s="15" customFormat="1" x14ac:dyDescent="0.25">
      <c r="A19" s="122" t="str">
        <f>IF('Initial Dilution'!B26="","",'Initial Dilution'!B26)</f>
        <v/>
      </c>
      <c r="B19" s="162" t="str">
        <f>IF(A19="","",'Initial Dilution'!G26)</f>
        <v/>
      </c>
      <c r="C19" s="125" t="str">
        <f>IF(A19="","",'Initial Dilution'!R26)</f>
        <v/>
      </c>
      <c r="D19" s="123" t="str">
        <f t="shared" si="0"/>
        <v/>
      </c>
      <c r="E19" s="123" t="str">
        <f t="shared" si="1"/>
        <v/>
      </c>
      <c r="F19" s="134" t="str">
        <f t="shared" si="2"/>
        <v/>
      </c>
      <c r="G19" s="124" t="str">
        <f t="shared" si="3"/>
        <v/>
      </c>
      <c r="H19" s="123" t="str">
        <f t="shared" si="4"/>
        <v/>
      </c>
      <c r="I19" s="126" t="str">
        <f t="shared" si="5"/>
        <v/>
      </c>
      <c r="J19" s="139" t="str">
        <f t="shared" si="6"/>
        <v/>
      </c>
      <c r="K19" s="134" t="str">
        <f t="shared" si="7"/>
        <v/>
      </c>
      <c r="L19" s="140" t="str">
        <f t="shared" si="8"/>
        <v/>
      </c>
    </row>
    <row r="20" spans="1:12" x14ac:dyDescent="0.25">
      <c r="A20" s="122" t="str">
        <f>IF('Initial Dilution'!B27="","",'Initial Dilution'!B27)</f>
        <v/>
      </c>
      <c r="B20" s="162" t="str">
        <f>IF(A20="","",'Initial Dilution'!G27)</f>
        <v/>
      </c>
      <c r="C20" s="125" t="str">
        <f>IF(A20="","",'Initial Dilution'!R27)</f>
        <v/>
      </c>
      <c r="D20" s="123" t="str">
        <f t="shared" si="0"/>
        <v/>
      </c>
      <c r="E20" s="123" t="str">
        <f t="shared" si="1"/>
        <v/>
      </c>
      <c r="F20" s="134" t="str">
        <f t="shared" si="2"/>
        <v/>
      </c>
      <c r="G20" s="124" t="str">
        <f t="shared" si="3"/>
        <v/>
      </c>
      <c r="H20" s="123" t="str">
        <f t="shared" si="4"/>
        <v/>
      </c>
      <c r="I20" s="126" t="str">
        <f t="shared" si="5"/>
        <v/>
      </c>
      <c r="J20" s="139" t="str">
        <f t="shared" si="6"/>
        <v/>
      </c>
      <c r="K20" s="134" t="str">
        <f t="shared" si="7"/>
        <v/>
      </c>
      <c r="L20" s="140" t="str">
        <f t="shared" si="8"/>
        <v/>
      </c>
    </row>
    <row r="21" spans="1:12" s="39" customFormat="1" x14ac:dyDescent="0.25">
      <c r="A21" s="122" t="str">
        <f>IF('Initial Dilution'!B28="","",'Initial Dilution'!B28)</f>
        <v/>
      </c>
      <c r="B21" s="162" t="str">
        <f>IF(A21="","",'Initial Dilution'!G28)</f>
        <v/>
      </c>
      <c r="C21" s="125" t="str">
        <f>IF(A21="","",'Initial Dilution'!R28)</f>
        <v/>
      </c>
      <c r="D21" s="123" t="str">
        <f t="shared" si="0"/>
        <v/>
      </c>
      <c r="E21" s="123" t="str">
        <f t="shared" si="1"/>
        <v/>
      </c>
      <c r="F21" s="134" t="str">
        <f t="shared" si="2"/>
        <v/>
      </c>
      <c r="G21" s="124" t="str">
        <f t="shared" si="3"/>
        <v/>
      </c>
      <c r="H21" s="123" t="str">
        <f t="shared" si="4"/>
        <v/>
      </c>
      <c r="I21" s="126" t="str">
        <f t="shared" si="5"/>
        <v/>
      </c>
      <c r="J21" s="139" t="str">
        <f t="shared" si="6"/>
        <v/>
      </c>
      <c r="K21" s="134" t="str">
        <f t="shared" si="7"/>
        <v/>
      </c>
      <c r="L21" s="140" t="str">
        <f t="shared" si="8"/>
        <v/>
      </c>
    </row>
    <row r="22" spans="1:12" s="39" customFormat="1" x14ac:dyDescent="0.25">
      <c r="A22" s="122" t="str">
        <f>IF('Initial Dilution'!B29="","",'Initial Dilution'!B29)</f>
        <v/>
      </c>
      <c r="B22" s="162" t="str">
        <f>IF(A22="","",'Initial Dilution'!G29)</f>
        <v/>
      </c>
      <c r="C22" s="125" t="str">
        <f>IF(A22="","",'Initial Dilution'!R29)</f>
        <v/>
      </c>
      <c r="D22" s="123" t="str">
        <f t="shared" si="0"/>
        <v/>
      </c>
      <c r="E22" s="123" t="str">
        <f t="shared" si="1"/>
        <v/>
      </c>
      <c r="F22" s="134" t="str">
        <f t="shared" si="2"/>
        <v/>
      </c>
      <c r="G22" s="124" t="str">
        <f t="shared" si="3"/>
        <v/>
      </c>
      <c r="H22" s="123" t="str">
        <f t="shared" si="4"/>
        <v/>
      </c>
      <c r="I22" s="126" t="str">
        <f t="shared" si="5"/>
        <v/>
      </c>
      <c r="J22" s="139" t="str">
        <f t="shared" si="6"/>
        <v/>
      </c>
      <c r="K22" s="134" t="str">
        <f t="shared" si="7"/>
        <v/>
      </c>
      <c r="L22" s="140" t="str">
        <f t="shared" si="8"/>
        <v/>
      </c>
    </row>
    <row r="23" spans="1:12" s="39" customFormat="1" x14ac:dyDescent="0.25">
      <c r="A23" s="122" t="str">
        <f>IF('Initial Dilution'!B30="","",'Initial Dilution'!B30)</f>
        <v/>
      </c>
      <c r="B23" s="162" t="str">
        <f>IF(A23="","",'Initial Dilution'!G30)</f>
        <v/>
      </c>
      <c r="C23" s="125" t="str">
        <f>IF(A23="","",'Initial Dilution'!R30)</f>
        <v/>
      </c>
      <c r="D23" s="123" t="str">
        <f t="shared" si="0"/>
        <v/>
      </c>
      <c r="E23" s="123" t="str">
        <f t="shared" si="1"/>
        <v/>
      </c>
      <c r="F23" s="134" t="str">
        <f t="shared" si="2"/>
        <v/>
      </c>
      <c r="G23" s="124" t="str">
        <f t="shared" si="3"/>
        <v/>
      </c>
      <c r="H23" s="123" t="str">
        <f t="shared" si="4"/>
        <v/>
      </c>
      <c r="I23" s="126" t="str">
        <f t="shared" si="5"/>
        <v/>
      </c>
      <c r="J23" s="139" t="str">
        <f t="shared" si="6"/>
        <v/>
      </c>
      <c r="K23" s="134" t="str">
        <f t="shared" si="7"/>
        <v/>
      </c>
      <c r="L23" s="140" t="str">
        <f t="shared" si="8"/>
        <v/>
      </c>
    </row>
    <row r="24" spans="1:12" s="39" customFormat="1" x14ac:dyDescent="0.25">
      <c r="A24" s="122" t="str">
        <f>IF('Initial Dilution'!B31="","",'Initial Dilution'!B31)</f>
        <v/>
      </c>
      <c r="B24" s="162" t="str">
        <f>IF(A24="","",'Initial Dilution'!G31)</f>
        <v/>
      </c>
      <c r="C24" s="125" t="str">
        <f>IF(A24="","",'Initial Dilution'!R31)</f>
        <v/>
      </c>
      <c r="D24" s="123" t="str">
        <f t="shared" si="0"/>
        <v/>
      </c>
      <c r="E24" s="123" t="str">
        <f t="shared" si="1"/>
        <v/>
      </c>
      <c r="F24" s="134" t="str">
        <f t="shared" si="2"/>
        <v/>
      </c>
      <c r="G24" s="124" t="str">
        <f t="shared" si="3"/>
        <v/>
      </c>
      <c r="H24" s="123" t="str">
        <f t="shared" si="4"/>
        <v/>
      </c>
      <c r="I24" s="126" t="str">
        <f t="shared" si="5"/>
        <v/>
      </c>
      <c r="J24" s="139" t="str">
        <f t="shared" si="6"/>
        <v/>
      </c>
      <c r="K24" s="134" t="str">
        <f t="shared" si="7"/>
        <v/>
      </c>
      <c r="L24" s="140" t="str">
        <f t="shared" si="8"/>
        <v/>
      </c>
    </row>
    <row r="25" spans="1:12" s="39" customFormat="1" ht="15.75" thickBot="1" x14ac:dyDescent="0.3">
      <c r="A25" s="175" t="str">
        <f>IF('Initial Dilution'!B32="","",'Initial Dilution'!B32)</f>
        <v/>
      </c>
      <c r="B25" s="176" t="str">
        <f>IF(A25="","",'Initial Dilution'!G32)</f>
        <v/>
      </c>
      <c r="C25" s="177" t="str">
        <f>IF(A25="","",'Initial Dilution'!R32)</f>
        <v/>
      </c>
      <c r="D25" s="178" t="str">
        <f t="shared" si="0"/>
        <v/>
      </c>
      <c r="E25" s="178" t="str">
        <f t="shared" si="1"/>
        <v/>
      </c>
      <c r="F25" s="179" t="str">
        <f t="shared" si="2"/>
        <v/>
      </c>
      <c r="G25" s="180" t="str">
        <f t="shared" si="3"/>
        <v/>
      </c>
      <c r="H25" s="178" t="str">
        <f t="shared" si="4"/>
        <v/>
      </c>
      <c r="I25" s="181" t="str">
        <f t="shared" si="5"/>
        <v/>
      </c>
      <c r="J25" s="182" t="str">
        <f t="shared" si="6"/>
        <v/>
      </c>
      <c r="K25" s="179" t="str">
        <f t="shared" si="7"/>
        <v/>
      </c>
      <c r="L25" s="183" t="str">
        <f t="shared" si="8"/>
        <v/>
      </c>
    </row>
    <row r="26" spans="1:12" s="39" customFormat="1" x14ac:dyDescent="0.25">
      <c r="A26" s="166" t="str">
        <f>IF('Initial Dilution'!B33="","",'Initial Dilution'!B33)</f>
        <v/>
      </c>
      <c r="B26" s="167" t="str">
        <f>IF(A26="","",'Initial Dilution'!G33)</f>
        <v/>
      </c>
      <c r="C26" s="168" t="str">
        <f>IF(A26="","",'Initial Dilution'!R33)</f>
        <v/>
      </c>
      <c r="D26" s="169" t="str">
        <f t="shared" si="0"/>
        <v/>
      </c>
      <c r="E26" s="169" t="str">
        <f t="shared" si="1"/>
        <v/>
      </c>
      <c r="F26" s="170" t="str">
        <f t="shared" si="2"/>
        <v/>
      </c>
      <c r="G26" s="171" t="str">
        <f t="shared" si="3"/>
        <v/>
      </c>
      <c r="H26" s="169" t="str">
        <f t="shared" si="4"/>
        <v/>
      </c>
      <c r="I26" s="172" t="str">
        <f t="shared" si="5"/>
        <v/>
      </c>
      <c r="J26" s="173" t="str">
        <f t="shared" si="6"/>
        <v/>
      </c>
      <c r="K26" s="170" t="str">
        <f t="shared" si="7"/>
        <v/>
      </c>
      <c r="L26" s="174" t="str">
        <f t="shared" si="8"/>
        <v/>
      </c>
    </row>
    <row r="27" spans="1:12" s="40" customFormat="1" x14ac:dyDescent="0.25">
      <c r="A27" s="122" t="str">
        <f>IF('Initial Dilution'!B34="","",'Initial Dilution'!B34)</f>
        <v/>
      </c>
      <c r="B27" s="162" t="str">
        <f>IF(A27="","",'Initial Dilution'!G34)</f>
        <v/>
      </c>
      <c r="C27" s="125" t="str">
        <f>IF(A27="","",'Initial Dilution'!R34)</f>
        <v/>
      </c>
      <c r="D27" s="123" t="str">
        <f t="shared" si="0"/>
        <v/>
      </c>
      <c r="E27" s="123" t="str">
        <f t="shared" si="1"/>
        <v/>
      </c>
      <c r="F27" s="134" t="str">
        <f t="shared" si="2"/>
        <v/>
      </c>
      <c r="G27" s="124" t="str">
        <f t="shared" si="3"/>
        <v/>
      </c>
      <c r="H27" s="123" t="str">
        <f t="shared" si="4"/>
        <v/>
      </c>
      <c r="I27" s="126" t="str">
        <f t="shared" si="5"/>
        <v/>
      </c>
      <c r="J27" s="139" t="str">
        <f t="shared" si="6"/>
        <v/>
      </c>
      <c r="K27" s="134" t="str">
        <f t="shared" si="7"/>
        <v/>
      </c>
      <c r="L27" s="140" t="str">
        <f t="shared" si="8"/>
        <v/>
      </c>
    </row>
    <row r="28" spans="1:12" s="43" customFormat="1" x14ac:dyDescent="0.25">
      <c r="A28" s="122" t="str">
        <f>IF('Initial Dilution'!B35="","",'Initial Dilution'!B35)</f>
        <v/>
      </c>
      <c r="B28" s="162" t="str">
        <f>IF(A28="","",'Initial Dilution'!G35)</f>
        <v/>
      </c>
      <c r="C28" s="125" t="str">
        <f>IF(A28="","",'Initial Dilution'!R35)</f>
        <v/>
      </c>
      <c r="D28" s="123" t="str">
        <f t="shared" si="0"/>
        <v/>
      </c>
      <c r="E28" s="123" t="str">
        <f t="shared" si="1"/>
        <v/>
      </c>
      <c r="F28" s="134" t="str">
        <f t="shared" si="2"/>
        <v/>
      </c>
      <c r="G28" s="124" t="str">
        <f t="shared" si="3"/>
        <v/>
      </c>
      <c r="H28" s="123" t="str">
        <f t="shared" si="4"/>
        <v/>
      </c>
      <c r="I28" s="126" t="str">
        <f t="shared" si="5"/>
        <v/>
      </c>
      <c r="J28" s="139" t="str">
        <f t="shared" si="6"/>
        <v/>
      </c>
      <c r="K28" s="134" t="str">
        <f t="shared" si="7"/>
        <v/>
      </c>
      <c r="L28" s="140" t="str">
        <f t="shared" si="8"/>
        <v/>
      </c>
    </row>
    <row r="29" spans="1:12" x14ac:dyDescent="0.25">
      <c r="A29" s="122" t="str">
        <f>IF('Initial Dilution'!B36="","",'Initial Dilution'!B36)</f>
        <v/>
      </c>
      <c r="B29" s="162" t="str">
        <f>IF(A29="","",'Initial Dilution'!G36)</f>
        <v/>
      </c>
      <c r="C29" s="125" t="str">
        <f>IF(A29="","",'Initial Dilution'!R36)</f>
        <v/>
      </c>
      <c r="D29" s="123" t="str">
        <f t="shared" si="0"/>
        <v/>
      </c>
      <c r="E29" s="123" t="str">
        <f t="shared" si="1"/>
        <v/>
      </c>
      <c r="F29" s="134" t="str">
        <f t="shared" si="2"/>
        <v/>
      </c>
      <c r="G29" s="124" t="str">
        <f t="shared" si="3"/>
        <v/>
      </c>
      <c r="H29" s="123" t="str">
        <f t="shared" si="4"/>
        <v/>
      </c>
      <c r="I29" s="126" t="str">
        <f t="shared" si="5"/>
        <v/>
      </c>
      <c r="J29" s="139" t="str">
        <f t="shared" si="6"/>
        <v/>
      </c>
      <c r="K29" s="134" t="str">
        <f t="shared" si="7"/>
        <v/>
      </c>
      <c r="L29" s="140" t="str">
        <f t="shared" si="8"/>
        <v/>
      </c>
    </row>
    <row r="30" spans="1:12" s="15" customFormat="1" x14ac:dyDescent="0.25">
      <c r="A30"/>
      <c r="B30"/>
      <c r="C30" s="30"/>
      <c r="D30" s="28"/>
      <c r="E30" s="28"/>
      <c r="F30" s="28"/>
      <c r="G30" s="29"/>
      <c r="H30" s="28"/>
      <c r="I30" s="41"/>
      <c r="J30" s="42"/>
    </row>
    <row r="31" spans="1:12" s="15" customFormat="1" x14ac:dyDescent="0.25">
      <c r="A31"/>
      <c r="B31"/>
      <c r="C31" s="30"/>
      <c r="D31" s="28"/>
      <c r="E31" s="28"/>
      <c r="F31" s="28"/>
      <c r="G31" s="29"/>
      <c r="H31" s="28"/>
      <c r="I31" s="41"/>
      <c r="J31" s="42"/>
      <c r="K31" s="127"/>
    </row>
    <row r="32" spans="1:12" s="15" customFormat="1" ht="15" customHeight="1" thickBot="1" x14ac:dyDescent="0.3">
      <c r="A32" s="226" t="s">
        <v>168</v>
      </c>
      <c r="B32" s="226"/>
      <c r="C32" s="226"/>
      <c r="D32" s="226"/>
      <c r="E32" s="226"/>
      <c r="F32" s="226"/>
      <c r="G32" s="226"/>
      <c r="H32" s="226"/>
      <c r="I32"/>
      <c r="J32"/>
      <c r="K32" s="141"/>
      <c r="L32" s="141"/>
    </row>
    <row r="33" spans="1:13" s="15" customFormat="1" ht="15.75" thickBot="1" x14ac:dyDescent="0.3">
      <c r="A33" s="226"/>
      <c r="B33" s="226"/>
      <c r="C33" s="226"/>
      <c r="D33" s="226"/>
      <c r="E33" s="226"/>
      <c r="F33" s="226"/>
      <c r="G33" s="226"/>
      <c r="H33" s="226"/>
      <c r="I33" s="41"/>
      <c r="J33" s="224" t="s">
        <v>108</v>
      </c>
      <c r="K33" s="225"/>
      <c r="L33" s="142">
        <v>90</v>
      </c>
    </row>
    <row r="34" spans="1:13" s="15" customFormat="1" x14ac:dyDescent="0.25">
      <c r="A34" s="226"/>
      <c r="B34" s="226"/>
      <c r="C34" s="226"/>
      <c r="D34" s="226"/>
      <c r="E34" s="226"/>
      <c r="F34" s="226"/>
      <c r="G34" s="226"/>
      <c r="H34" s="226"/>
      <c r="I34" s="41"/>
      <c r="J34" s="42"/>
      <c r="K34" s="127"/>
    </row>
    <row r="35" spans="1:13" s="15" customFormat="1" x14ac:dyDescent="0.25">
      <c r="A35" s="27"/>
      <c r="B35" s="27"/>
      <c r="C35" s="30"/>
      <c r="D35" s="28"/>
      <c r="E35" s="28"/>
      <c r="F35" s="28"/>
      <c r="G35" s="29"/>
      <c r="H35" s="28"/>
      <c r="I35" s="41"/>
      <c r="J35" s="42"/>
    </row>
    <row r="36" spans="1:13" s="15" customFormat="1" x14ac:dyDescent="0.25">
      <c r="A36" s="27"/>
      <c r="B36" s="27"/>
      <c r="C36" s="30"/>
      <c r="D36" s="28"/>
      <c r="E36" s="28"/>
      <c r="F36" s="28"/>
      <c r="G36" s="29"/>
      <c r="H36" s="28"/>
      <c r="I36" s="41"/>
      <c r="J36" s="42"/>
      <c r="L36" s="127"/>
    </row>
    <row r="37" spans="1:13" s="15" customFormat="1" x14ac:dyDescent="0.25">
      <c r="A37" s="27"/>
      <c r="B37" s="27"/>
      <c r="C37" s="30"/>
      <c r="D37" s="28"/>
      <c r="E37" s="28"/>
      <c r="F37" s="28"/>
      <c r="G37" s="29"/>
      <c r="H37" s="28"/>
      <c r="I37" s="41"/>
      <c r="J37" s="42"/>
      <c r="K37"/>
      <c r="L37"/>
      <c r="M37"/>
    </row>
    <row r="38" spans="1:13" s="15" customFormat="1" x14ac:dyDescent="0.25">
      <c r="A38" s="27"/>
      <c r="B38" s="27"/>
      <c r="C38" s="30"/>
      <c r="D38" s="28"/>
      <c r="E38" s="28"/>
      <c r="F38" s="28"/>
      <c r="G38" s="29"/>
      <c r="H38" s="28"/>
      <c r="I38" s="41"/>
      <c r="J38" s="42"/>
      <c r="K38"/>
      <c r="L38"/>
      <c r="M38"/>
    </row>
    <row r="39" spans="1:13" s="15" customFormat="1" x14ac:dyDescent="0.25">
      <c r="A39" s="27"/>
      <c r="B39" s="27"/>
      <c r="C39" s="30"/>
      <c r="D39" s="28"/>
      <c r="E39" s="28"/>
      <c r="F39" s="28"/>
      <c r="G39" s="29"/>
      <c r="H39" s="28"/>
      <c r="I39" s="41"/>
      <c r="J39" s="42"/>
      <c r="K39"/>
      <c r="L39"/>
      <c r="M39"/>
    </row>
    <row r="40" spans="1:13" s="15" customFormat="1" x14ac:dyDescent="0.25">
      <c r="A40" s="27"/>
      <c r="B40" s="27"/>
      <c r="C40" s="30"/>
      <c r="D40" s="28"/>
      <c r="E40" s="28"/>
      <c r="F40" s="28"/>
      <c r="G40" s="29"/>
      <c r="H40" s="28"/>
      <c r="I40" s="41"/>
      <c r="J40" s="42"/>
    </row>
    <row r="41" spans="1:13" s="15" customFormat="1" x14ac:dyDescent="0.25">
      <c r="A41" s="27"/>
      <c r="B41" s="27"/>
      <c r="C41" s="30"/>
      <c r="D41" s="28"/>
      <c r="E41" s="28"/>
      <c r="F41" s="28"/>
      <c r="G41" s="29"/>
      <c r="H41" s="28"/>
      <c r="I41" s="41"/>
      <c r="J41" s="42"/>
    </row>
    <row r="42" spans="1:13" s="15" customFormat="1" x14ac:dyDescent="0.25">
      <c r="A42" s="27"/>
      <c r="B42" s="27"/>
      <c r="C42" s="30"/>
      <c r="D42" s="28"/>
      <c r="E42" s="28"/>
      <c r="F42" s="28"/>
      <c r="G42" s="29"/>
      <c r="H42" s="28"/>
      <c r="I42" s="41"/>
      <c r="J42" s="42"/>
    </row>
    <row r="43" spans="1:13" s="15" customFormat="1" x14ac:dyDescent="0.25">
      <c r="A43" s="27"/>
      <c r="B43" s="27"/>
      <c r="C43" s="30"/>
      <c r="D43" s="28"/>
      <c r="E43" s="28"/>
      <c r="F43" s="28"/>
      <c r="G43" s="29"/>
      <c r="H43" s="28"/>
      <c r="I43" s="41"/>
      <c r="J43" s="42"/>
    </row>
    <row r="44" spans="1:13" s="15" customFormat="1" x14ac:dyDescent="0.25">
      <c r="A44" s="27"/>
      <c r="B44" s="27"/>
      <c r="C44" s="30"/>
      <c r="D44" s="28"/>
      <c r="E44" s="28"/>
      <c r="F44" s="28"/>
      <c r="G44" s="29"/>
      <c r="H44" s="28"/>
      <c r="I44" s="41"/>
      <c r="J44" s="42"/>
    </row>
    <row r="45" spans="1:13" s="15" customFormat="1" x14ac:dyDescent="0.25">
      <c r="A45" s="27"/>
      <c r="B45" s="27"/>
      <c r="C45" s="30"/>
      <c r="D45" s="28"/>
      <c r="E45" s="28"/>
      <c r="F45" s="28"/>
      <c r="G45" s="29"/>
      <c r="H45" s="28"/>
      <c r="I45" s="41"/>
      <c r="J45" s="42"/>
    </row>
    <row r="46" spans="1:13" s="15" customFormat="1" x14ac:dyDescent="0.25">
      <c r="A46" s="27"/>
      <c r="B46" s="27"/>
      <c r="C46" s="30"/>
      <c r="D46" s="28"/>
      <c r="E46" s="28"/>
      <c r="F46" s="28"/>
      <c r="G46" s="29"/>
      <c r="H46" s="28"/>
      <c r="I46" s="41"/>
      <c r="J46" s="42"/>
    </row>
    <row r="47" spans="1:13" s="15" customFormat="1" x14ac:dyDescent="0.25">
      <c r="A47" s="27"/>
      <c r="B47" s="27"/>
      <c r="C47" s="30"/>
      <c r="D47" s="28"/>
      <c r="E47" s="28"/>
      <c r="F47" s="28"/>
      <c r="G47" s="29"/>
      <c r="H47" s="28"/>
      <c r="I47" s="41"/>
      <c r="J47" s="42"/>
    </row>
    <row r="48" spans="1:13" s="15" customFormat="1" x14ac:dyDescent="0.25">
      <c r="A48" s="27"/>
      <c r="B48" s="27"/>
      <c r="C48" s="30"/>
      <c r="D48" s="28"/>
      <c r="E48" s="28"/>
      <c r="F48" s="28"/>
      <c r="G48" s="29"/>
      <c r="H48" s="28"/>
      <c r="I48" s="41"/>
      <c r="J48" s="42"/>
    </row>
    <row r="49" spans="1:10" s="15" customFormat="1" x14ac:dyDescent="0.25">
      <c r="A49" s="27"/>
      <c r="B49" s="27"/>
      <c r="C49" s="30"/>
      <c r="D49" s="28"/>
      <c r="E49" s="28"/>
      <c r="F49" s="28"/>
      <c r="G49" s="29"/>
      <c r="H49" s="28"/>
      <c r="I49" s="41"/>
      <c r="J49" s="42"/>
    </row>
    <row r="50" spans="1:10" x14ac:dyDescent="0.25">
      <c r="E50" s="28"/>
      <c r="F50" s="28"/>
      <c r="G50" s="29"/>
      <c r="H50" s="28"/>
      <c r="J50" s="42"/>
    </row>
    <row r="51" spans="1:10" x14ac:dyDescent="0.25">
      <c r="E51" s="28"/>
      <c r="F51" s="28"/>
      <c r="G51" s="29"/>
      <c r="H51" s="28"/>
      <c r="I51" s="32"/>
      <c r="J51" s="42"/>
    </row>
    <row r="52" spans="1:10" x14ac:dyDescent="0.25">
      <c r="E52" s="28"/>
      <c r="F52" s="28"/>
      <c r="G52" s="29"/>
      <c r="H52" s="28"/>
      <c r="I52" s="32"/>
      <c r="J52" s="42"/>
    </row>
    <row r="53" spans="1:10" x14ac:dyDescent="0.25">
      <c r="E53" s="28"/>
      <c r="F53" s="28"/>
      <c r="G53" s="29"/>
      <c r="H53" s="28"/>
      <c r="I53" s="32"/>
      <c r="J53" s="42"/>
    </row>
    <row r="54" spans="1:10" x14ac:dyDescent="0.25">
      <c r="E54" s="28"/>
      <c r="F54" s="28"/>
      <c r="G54" s="29"/>
      <c r="H54" s="28"/>
      <c r="I54" s="32"/>
      <c r="J54" s="42"/>
    </row>
  </sheetData>
  <mergeCells count="2">
    <mergeCell ref="J33:K33"/>
    <mergeCell ref="A32:H34"/>
  </mergeCells>
  <pageMargins left="0.7" right="0.7"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A33" sqref="A33"/>
    </sheetView>
  </sheetViews>
  <sheetFormatPr defaultRowHeight="15" x14ac:dyDescent="0.25"/>
  <cols>
    <col min="1" max="1" width="21.7109375" bestFit="1" customWidth="1"/>
    <col min="2" max="2" width="12.28515625" bestFit="1" customWidth="1"/>
    <col min="3" max="3" width="23.28515625" bestFit="1" customWidth="1"/>
  </cols>
  <sheetData>
    <row r="1" spans="1:9" x14ac:dyDescent="0.25">
      <c r="A1" t="s">
        <v>110</v>
      </c>
      <c r="B1">
        <v>2.1</v>
      </c>
    </row>
    <row r="2" spans="1:9" x14ac:dyDescent="0.25">
      <c r="A2" t="s">
        <v>111</v>
      </c>
      <c r="B2" t="s">
        <v>112</v>
      </c>
      <c r="C2" t="s">
        <v>113</v>
      </c>
      <c r="D2" t="s">
        <v>9</v>
      </c>
      <c r="E2" t="s">
        <v>114</v>
      </c>
      <c r="F2" t="s">
        <v>115</v>
      </c>
      <c r="G2" t="s">
        <v>116</v>
      </c>
      <c r="H2" t="s">
        <v>117</v>
      </c>
      <c r="I2" t="s">
        <v>118</v>
      </c>
    </row>
    <row r="3" spans="1:9" x14ac:dyDescent="0.25">
      <c r="A3" t="str">
        <f>IF('Initial Dilution'!E9="","",CHOOSE('Initial Dilution'!E9,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IonXpress_016</v>
      </c>
      <c r="C3" t="str">
        <f>IF('Initial Dilution'!B9="","",'Initial Dilution'!B9)</f>
        <v>2019K-0XXX-First</v>
      </c>
      <c r="F3" t="str">
        <f>IF('Initial Dilution'!B9&lt;&gt;"", "DNA","")</f>
        <v>DNA</v>
      </c>
    </row>
    <row r="4" spans="1:9" x14ac:dyDescent="0.25">
      <c r="A4" t="str">
        <f>IF('Initial Dilution'!E10="","",CHOOSE('Initial Dilution'!E10,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IonXpress_015</v>
      </c>
      <c r="C4" t="str">
        <f>IF('Initial Dilution'!B10="","",'Initial Dilution'!B10)</f>
        <v>2019C-5XXX</v>
      </c>
      <c r="F4" t="str">
        <f>IF('Initial Dilution'!B10&lt;&gt;"", "DNA","")</f>
        <v>DNA</v>
      </c>
    </row>
    <row r="5" spans="1:9" x14ac:dyDescent="0.25">
      <c r="A5" t="str">
        <f>IF('Initial Dilution'!E11="","",CHOOSE('Initial Dilution'!E11,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IonXpress_014</v>
      </c>
      <c r="C5" t="str">
        <f>IF('Initial Dilution'!B11="","",'Initial Dilution'!B11)</f>
        <v>2018K05XXX</v>
      </c>
      <c r="F5" t="str">
        <f>IF('Initial Dilution'!B11&lt;&gt;"", "DNA","")</f>
        <v>DNA</v>
      </c>
    </row>
    <row r="6" spans="1:9" x14ac:dyDescent="0.25">
      <c r="A6" t="str">
        <f>IF('Initial Dilution'!E12="","",CHOOSE('Initial Dilution'!E12,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IonXpress_013</v>
      </c>
      <c r="C6" t="str">
        <f>IF('Initial Dilution'!B12="","",'Initial Dilution'!B12)</f>
        <v>2019D-1XXX</v>
      </c>
      <c r="F6" t="str">
        <f>IF('Initial Dilution'!B12&lt;&gt;"", "DNA","")</f>
        <v>DNA</v>
      </c>
    </row>
    <row r="7" spans="1:9" x14ac:dyDescent="0.25">
      <c r="A7" t="str">
        <f>IF('Initial Dilution'!E13="","",CHOOSE('Initial Dilution'!E13,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7" t="str">
        <f>IF('Initial Dilution'!B13="","",'Initial Dilution'!B13)</f>
        <v/>
      </c>
      <c r="F7" t="str">
        <f>IF('Initial Dilution'!B13&lt;&gt;"", "DNA","")</f>
        <v/>
      </c>
    </row>
    <row r="8" spans="1:9" x14ac:dyDescent="0.25">
      <c r="A8" t="str">
        <f>IF('Initial Dilution'!E14="","",CHOOSE('Initial Dilution'!E14,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8" t="str">
        <f>IF('Initial Dilution'!B14="","",'Initial Dilution'!B14)</f>
        <v/>
      </c>
      <c r="F8" t="str">
        <f>IF('Initial Dilution'!B14&lt;&gt;"", "DNA","")</f>
        <v/>
      </c>
    </row>
    <row r="9" spans="1:9" x14ac:dyDescent="0.25">
      <c r="A9" t="str">
        <f>IF('Initial Dilution'!E15="","",CHOOSE('Initial Dilution'!E15,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9" t="str">
        <f>IF('Initial Dilution'!B15="","",'Initial Dilution'!B15)</f>
        <v/>
      </c>
      <c r="F9" t="str">
        <f>IF('Initial Dilution'!B15&lt;&gt;"", "DNA","")</f>
        <v/>
      </c>
    </row>
    <row r="10" spans="1:9" x14ac:dyDescent="0.25">
      <c r="A10" t="str">
        <f>IF('Initial Dilution'!E16="","",CHOOSE('Initial Dilution'!E16,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0" t="str">
        <f>IF('Initial Dilution'!B16="","",'Initial Dilution'!B16)</f>
        <v/>
      </c>
      <c r="F10" t="str">
        <f>IF('Initial Dilution'!B16&lt;&gt;"", "DNA","")</f>
        <v/>
      </c>
    </row>
    <row r="11" spans="1:9" x14ac:dyDescent="0.25">
      <c r="A11" t="str">
        <f>IF('Initial Dilution'!E17="","",CHOOSE('Initial Dilution'!E17,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1" t="str">
        <f>IF('Initial Dilution'!B17="","",'Initial Dilution'!B17)</f>
        <v/>
      </c>
      <c r="F11" t="str">
        <f>IF('Initial Dilution'!B17&lt;&gt;"", "DNA","")</f>
        <v/>
      </c>
    </row>
    <row r="12" spans="1:9" x14ac:dyDescent="0.25">
      <c r="A12" t="str">
        <f>IF('Initial Dilution'!E18="","",CHOOSE('Initial Dilution'!E18,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2" t="str">
        <f>IF('Initial Dilution'!B18="","",'Initial Dilution'!B18)</f>
        <v/>
      </c>
      <c r="F12" t="str">
        <f>IF('Initial Dilution'!B18&lt;&gt;"", "DNA","")</f>
        <v/>
      </c>
    </row>
    <row r="13" spans="1:9" x14ac:dyDescent="0.25">
      <c r="A13" t="str">
        <f>IF('Initial Dilution'!E19="","",CHOOSE('Initial Dilution'!E19,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3" t="str">
        <f>IF('Initial Dilution'!B19="","",'Initial Dilution'!B19)</f>
        <v/>
      </c>
      <c r="F13" t="str">
        <f>IF('Initial Dilution'!B19&lt;&gt;"", "DNA","")</f>
        <v/>
      </c>
    </row>
    <row r="14" spans="1:9" x14ac:dyDescent="0.25">
      <c r="A14" t="str">
        <f>IF('Initial Dilution'!E20="","",CHOOSE('Initial Dilution'!E20,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4" t="str">
        <f>IF('Initial Dilution'!B20="","",'Initial Dilution'!B20)</f>
        <v/>
      </c>
      <c r="F14" t="str">
        <f>IF('Initial Dilution'!B20&lt;&gt;"", "DNA","")</f>
        <v/>
      </c>
    </row>
    <row r="15" spans="1:9" x14ac:dyDescent="0.25">
      <c r="A15" t="str">
        <f>IF('Initial Dilution'!E21="","",CHOOSE('Initial Dilution'!E21,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5" t="str">
        <f>IF('Initial Dilution'!B21="","",'Initial Dilution'!B21)</f>
        <v/>
      </c>
      <c r="F15" t="str">
        <f>IF('Initial Dilution'!B21&lt;&gt;"", "DNA","")</f>
        <v/>
      </c>
    </row>
    <row r="16" spans="1:9" x14ac:dyDescent="0.25">
      <c r="A16" t="str">
        <f>IF('Initial Dilution'!E22="","",CHOOSE('Initial Dilution'!E22,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6" t="str">
        <f>IF('Initial Dilution'!B22="","",'Initial Dilution'!B22)</f>
        <v/>
      </c>
      <c r="F16" t="str">
        <f>IF('Initial Dilution'!B22&lt;&gt;"", "DNA","")</f>
        <v/>
      </c>
    </row>
    <row r="17" spans="1:6" x14ac:dyDescent="0.25">
      <c r="A17" t="str">
        <f>IF('Initial Dilution'!E23="","",CHOOSE('Initial Dilution'!E23,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7" t="str">
        <f>IF('Initial Dilution'!B23="","",'Initial Dilution'!B23)</f>
        <v/>
      </c>
      <c r="F17" t="str">
        <f>IF('Initial Dilution'!B23&lt;&gt;"", "DNA","")</f>
        <v/>
      </c>
    </row>
    <row r="18" spans="1:6" x14ac:dyDescent="0.25">
      <c r="A18" t="str">
        <f>IF('Initial Dilution'!E24="","",CHOOSE('Initial Dilution'!E24,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8" t="str">
        <f>IF('Initial Dilution'!B24="","",'Initial Dilution'!B24)</f>
        <v/>
      </c>
      <c r="F18" t="str">
        <f>IF('Initial Dilution'!B24&lt;&gt;"", "DNA","")</f>
        <v/>
      </c>
    </row>
    <row r="19" spans="1:6" x14ac:dyDescent="0.25">
      <c r="A19" t="str">
        <f>IF('Initial Dilution'!E25="","",CHOOSE('Initial Dilution'!E25,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19" t="str">
        <f>IF('Initial Dilution'!B25="","",'Initial Dilution'!B25)</f>
        <v/>
      </c>
      <c r="F19" t="str">
        <f>IF('Initial Dilution'!B25&lt;&gt;"", "DNA","")</f>
        <v/>
      </c>
    </row>
    <row r="20" spans="1:6" x14ac:dyDescent="0.25">
      <c r="A20" t="str">
        <f>IF('Initial Dilution'!E26="","",CHOOSE('Initial Dilution'!E26,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0" t="str">
        <f>IF('Initial Dilution'!B26="","",'Initial Dilution'!B26)</f>
        <v/>
      </c>
      <c r="F20" t="str">
        <f>IF('Initial Dilution'!B26&lt;&gt;"", "DNA","")</f>
        <v/>
      </c>
    </row>
    <row r="21" spans="1:6" x14ac:dyDescent="0.25">
      <c r="A21" t="str">
        <f>IF('Initial Dilution'!E27="","",CHOOSE('Initial Dilution'!E27,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1" t="str">
        <f>IF('Initial Dilution'!B27="","",'Initial Dilution'!B27)</f>
        <v/>
      </c>
      <c r="F21" t="str">
        <f>IF('Initial Dilution'!B27&lt;&gt;"", "DNA","")</f>
        <v/>
      </c>
    </row>
    <row r="22" spans="1:6" x14ac:dyDescent="0.25">
      <c r="A22" t="str">
        <f>IF('Initial Dilution'!E28="","",CHOOSE('Initial Dilution'!E28,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2" t="str">
        <f>IF('Initial Dilution'!B28="","",'Initial Dilution'!B28)</f>
        <v/>
      </c>
      <c r="F22" t="str">
        <f>IF('Initial Dilution'!B28&lt;&gt;"", "DNA","")</f>
        <v/>
      </c>
    </row>
    <row r="23" spans="1:6" x14ac:dyDescent="0.25">
      <c r="A23" t="str">
        <f>IF('Initial Dilution'!E29="","",CHOOSE('Initial Dilution'!E29,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3" t="str">
        <f>IF('Initial Dilution'!B29="","",'Initial Dilution'!B29)</f>
        <v/>
      </c>
      <c r="F23" t="str">
        <f>IF('Initial Dilution'!B29&lt;&gt;"", "DNA","")</f>
        <v/>
      </c>
    </row>
    <row r="24" spans="1:6" x14ac:dyDescent="0.25">
      <c r="A24" t="str">
        <f>IF('Initial Dilution'!E30="","",CHOOSE('Initial Dilution'!E30,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4" t="str">
        <f>IF('Initial Dilution'!B30="","",'Initial Dilution'!B30)</f>
        <v/>
      </c>
      <c r="F24" t="str">
        <f>IF('Initial Dilution'!B30&lt;&gt;"", "DNA","")</f>
        <v/>
      </c>
    </row>
    <row r="25" spans="1:6" x14ac:dyDescent="0.25">
      <c r="A25" t="str">
        <f>IF('Initial Dilution'!E31="","",CHOOSE('Initial Dilution'!E31,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5" t="str">
        <f>IF('Initial Dilution'!B31="","",'Initial Dilution'!B31)</f>
        <v/>
      </c>
      <c r="F25" t="str">
        <f>IF('Initial Dilution'!B31&lt;&gt;"", "DNA","")</f>
        <v/>
      </c>
    </row>
    <row r="26" spans="1:6" x14ac:dyDescent="0.25">
      <c r="A26" t="str">
        <f>IF('Initial Dilution'!E32="","",CHOOSE('Initial Dilution'!E32,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6" t="str">
        <f>IF('Initial Dilution'!B32="","",'Initial Dilution'!B32)</f>
        <v/>
      </c>
      <c r="F26" t="str">
        <f>IF('Initial Dilution'!B32&lt;&gt;"", "DNA","")</f>
        <v/>
      </c>
    </row>
    <row r="27" spans="1:6" x14ac:dyDescent="0.25">
      <c r="A27" t="str">
        <f>IF('Initial Dilution'!E33="","",CHOOSE('Initial Dilution'!E33,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7" t="str">
        <f>IF('Initial Dilution'!B33="","",'Initial Dilution'!B33)</f>
        <v/>
      </c>
      <c r="F27" t="str">
        <f>IF('Initial Dilution'!B33&lt;&gt;"", "DNA","")</f>
        <v/>
      </c>
    </row>
    <row r="28" spans="1:6" x14ac:dyDescent="0.25">
      <c r="A28" t="str">
        <f>IF('Initial Dilution'!E34="","",CHOOSE('Initial Dilution'!E34,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8" t="str">
        <f>IF('Initial Dilution'!B34="","",'Initial Dilution'!B34)</f>
        <v/>
      </c>
      <c r="F28" t="str">
        <f>IF('Initial Dilution'!B34&lt;&gt;"", "DNA","")</f>
        <v/>
      </c>
    </row>
    <row r="29" spans="1:6" x14ac:dyDescent="0.25">
      <c r="A29" t="str">
        <f>IF('Initial Dilution'!E35="","",CHOOSE('Initial Dilution'!E35,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29" t="str">
        <f>IF('Initial Dilution'!B35="","",'Initial Dilution'!B35)</f>
        <v/>
      </c>
      <c r="F29" t="str">
        <f>IF('Initial Dilution'!B35&lt;&gt;"", "DNA","")</f>
        <v/>
      </c>
    </row>
    <row r="30" spans="1:6" x14ac:dyDescent="0.25">
      <c r="A30" t="str">
        <f>IF('Initial Dilution'!E36="","",CHOOSE('Initial Dilution'!E36, 'List of barcodes'!E2,'List of barcodes'!E3,'List of barcodes'!E4,'List of barcodes'!E5,'List of barcodes'!E6,'List of barcodes'!E7,'List of barcodes'!E8,'List of barcodes'!E9,'List of barcodes'!E10, 'List of barcodes'!E11,'List of barcodes'!E12,'List of barcodes'!E13,'List of barcodes'!E14,'List of barcodes'!E15,'List of barcodes'!E16,'List of barcodes'!E17,'List of barcodes'!E18,'List of barcodes'!E19,'List of barcodes'!E20,'List of barcodes'!E21,'List of barcodes'!E22,'List of barcodes'!E23,'List of barcodes'!E24,'List of barcodes'!E25,'List of barcodes'!E26,'List of barcodes'!E27,'List of barcodes'!E28,'List of barcodes'!E29,'List of barcodes'!E30,'List of barcodes'!E31,'List of barcodes'!E32,'List of barcodes'!E33))</f>
        <v/>
      </c>
      <c r="C30" t="str">
        <f>IF('Initial Dilution'!B36="","",'Initial Dilution'!B36)</f>
        <v/>
      </c>
      <c r="F30" t="str">
        <f>IF('Initial Dilution'!B36&lt;&gt;"", "DNA","")</f>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activeCell="M17" sqref="M17"/>
    </sheetView>
  </sheetViews>
  <sheetFormatPr defaultColWidth="8.85546875" defaultRowHeight="15" x14ac:dyDescent="0.25"/>
  <cols>
    <col min="1" max="1" width="38.42578125" customWidth="1"/>
    <col min="2" max="5" width="11.140625" customWidth="1"/>
  </cols>
  <sheetData>
    <row r="1" spans="1:7" ht="15.75" x14ac:dyDescent="0.25">
      <c r="A1" s="25" t="s">
        <v>56</v>
      </c>
    </row>
    <row r="2" spans="1:7" ht="24" x14ac:dyDescent="0.25">
      <c r="A2" s="150" t="s">
        <v>55</v>
      </c>
      <c r="B2" s="24" t="s">
        <v>54</v>
      </c>
      <c r="C2" s="21" t="s">
        <v>53</v>
      </c>
    </row>
    <row r="3" spans="1:7" x14ac:dyDescent="0.25">
      <c r="A3" s="149" t="s">
        <v>52</v>
      </c>
      <c r="B3" s="23">
        <v>44229.2</v>
      </c>
      <c r="C3" s="227">
        <f>(B3/B4)/1.1</f>
        <v>0.55352542502273017</v>
      </c>
    </row>
    <row r="4" spans="1:7" x14ac:dyDescent="0.25">
      <c r="A4" s="149" t="s">
        <v>51</v>
      </c>
      <c r="B4" s="23">
        <v>72640.5</v>
      </c>
      <c r="C4" s="228"/>
    </row>
    <row r="6" spans="1:7" ht="15.75" x14ac:dyDescent="0.25">
      <c r="A6" s="22" t="s">
        <v>45</v>
      </c>
    </row>
    <row r="7" spans="1:7" ht="25.5" customHeight="1" x14ac:dyDescent="0.25">
      <c r="B7" s="232" t="s">
        <v>50</v>
      </c>
      <c r="C7" s="233"/>
      <c r="D7" s="234" t="s">
        <v>49</v>
      </c>
      <c r="E7" s="235"/>
    </row>
    <row r="8" spans="1:7" ht="36" x14ac:dyDescent="0.25">
      <c r="A8" s="150" t="s">
        <v>9</v>
      </c>
      <c r="B8" s="150" t="s">
        <v>48</v>
      </c>
      <c r="C8" s="150" t="s">
        <v>47</v>
      </c>
      <c r="D8" s="150" t="s">
        <v>48</v>
      </c>
      <c r="E8" s="150" t="s">
        <v>47</v>
      </c>
      <c r="F8" s="21" t="s">
        <v>46</v>
      </c>
      <c r="G8" s="21" t="s">
        <v>45</v>
      </c>
    </row>
    <row r="9" spans="1:7" x14ac:dyDescent="0.25">
      <c r="A9" s="20" t="s">
        <v>154</v>
      </c>
      <c r="B9" s="154">
        <v>298.7</v>
      </c>
      <c r="C9" s="154">
        <v>133.9</v>
      </c>
      <c r="D9" s="153">
        <v>45.4</v>
      </c>
      <c r="E9" s="153">
        <v>28.7</v>
      </c>
      <c r="F9" s="152">
        <v>2.42</v>
      </c>
      <c r="G9" s="151">
        <f t="shared" ref="G9:G28" si="0">((C9-E9)/(B9-D9))*$C$3*F9</f>
        <v>0.55633129413338633</v>
      </c>
    </row>
    <row r="10" spans="1:7" x14ac:dyDescent="0.25">
      <c r="A10" s="20" t="s">
        <v>155</v>
      </c>
      <c r="B10" s="154">
        <v>158</v>
      </c>
      <c r="C10" s="154">
        <v>59</v>
      </c>
      <c r="D10" s="153">
        <v>13</v>
      </c>
      <c r="E10" s="153">
        <v>37</v>
      </c>
      <c r="F10" s="152">
        <v>2.4</v>
      </c>
      <c r="G10" s="151">
        <f t="shared" si="0"/>
        <v>0.20155960304275966</v>
      </c>
    </row>
    <row r="11" spans="1:7" x14ac:dyDescent="0.25">
      <c r="A11" s="20"/>
      <c r="B11" s="154"/>
      <c r="C11" s="154"/>
      <c r="D11" s="153"/>
      <c r="E11" s="153"/>
      <c r="F11" s="152"/>
      <c r="G11" s="151" t="e">
        <f t="shared" si="0"/>
        <v>#DIV/0!</v>
      </c>
    </row>
    <row r="12" spans="1:7" x14ac:dyDescent="0.25">
      <c r="A12" s="20"/>
      <c r="B12" s="154"/>
      <c r="C12" s="154"/>
      <c r="D12" s="153"/>
      <c r="E12" s="153"/>
      <c r="F12" s="152"/>
      <c r="G12" s="151" t="e">
        <f t="shared" si="0"/>
        <v>#DIV/0!</v>
      </c>
    </row>
    <row r="13" spans="1:7" x14ac:dyDescent="0.25">
      <c r="A13" s="20"/>
      <c r="B13" s="154"/>
      <c r="C13" s="154"/>
      <c r="D13" s="153"/>
      <c r="E13" s="153"/>
      <c r="F13" s="152"/>
      <c r="G13" s="151" t="e">
        <f t="shared" si="0"/>
        <v>#DIV/0!</v>
      </c>
    </row>
    <row r="14" spans="1:7" x14ac:dyDescent="0.25">
      <c r="A14" s="20"/>
      <c r="B14" s="154"/>
      <c r="C14" s="154"/>
      <c r="D14" s="153"/>
      <c r="E14" s="153"/>
      <c r="F14" s="152"/>
      <c r="G14" s="151" t="e">
        <f t="shared" si="0"/>
        <v>#DIV/0!</v>
      </c>
    </row>
    <row r="15" spans="1:7" x14ac:dyDescent="0.25">
      <c r="A15" s="20"/>
      <c r="B15" s="154"/>
      <c r="C15" s="154"/>
      <c r="D15" s="153"/>
      <c r="E15" s="153"/>
      <c r="F15" s="152"/>
      <c r="G15" s="151" t="e">
        <f t="shared" si="0"/>
        <v>#DIV/0!</v>
      </c>
    </row>
    <row r="16" spans="1:7" x14ac:dyDescent="0.25">
      <c r="A16" s="20"/>
      <c r="B16" s="154"/>
      <c r="C16" s="154"/>
      <c r="D16" s="153"/>
      <c r="E16" s="153"/>
      <c r="F16" s="152"/>
      <c r="G16" s="151" t="e">
        <f t="shared" si="0"/>
        <v>#DIV/0!</v>
      </c>
    </row>
    <row r="17" spans="1:9" x14ac:dyDescent="0.25">
      <c r="A17" s="20"/>
      <c r="B17" s="154"/>
      <c r="C17" s="154"/>
      <c r="D17" s="153"/>
      <c r="E17" s="153"/>
      <c r="F17" s="152"/>
      <c r="G17" s="151" t="e">
        <f t="shared" si="0"/>
        <v>#DIV/0!</v>
      </c>
    </row>
    <row r="18" spans="1:9" x14ac:dyDescent="0.25">
      <c r="A18" s="20"/>
      <c r="B18" s="154"/>
      <c r="C18" s="154"/>
      <c r="D18" s="153"/>
      <c r="E18" s="153"/>
      <c r="F18" s="152"/>
      <c r="G18" s="151" t="e">
        <f t="shared" si="0"/>
        <v>#DIV/0!</v>
      </c>
    </row>
    <row r="19" spans="1:9" x14ac:dyDescent="0.25">
      <c r="A19" s="20"/>
      <c r="B19" s="154"/>
      <c r="C19" s="154"/>
      <c r="D19" s="153"/>
      <c r="E19" s="153"/>
      <c r="F19" s="152"/>
      <c r="G19" s="151" t="e">
        <f t="shared" si="0"/>
        <v>#DIV/0!</v>
      </c>
    </row>
    <row r="20" spans="1:9" x14ac:dyDescent="0.25">
      <c r="A20" s="20"/>
      <c r="B20" s="154"/>
      <c r="C20" s="154"/>
      <c r="D20" s="153"/>
      <c r="E20" s="153"/>
      <c r="F20" s="152"/>
      <c r="G20" s="151" t="e">
        <f t="shared" si="0"/>
        <v>#DIV/0!</v>
      </c>
    </row>
    <row r="21" spans="1:9" x14ac:dyDescent="0.25">
      <c r="A21" s="20"/>
      <c r="B21" s="154"/>
      <c r="C21" s="154"/>
      <c r="D21" s="153"/>
      <c r="E21" s="153"/>
      <c r="F21" s="152"/>
      <c r="G21" s="151" t="e">
        <f t="shared" si="0"/>
        <v>#DIV/0!</v>
      </c>
    </row>
    <row r="22" spans="1:9" x14ac:dyDescent="0.25">
      <c r="A22" s="20"/>
      <c r="B22" s="154"/>
      <c r="C22" s="154"/>
      <c r="D22" s="153"/>
      <c r="E22" s="153"/>
      <c r="F22" s="152"/>
      <c r="G22" s="151" t="e">
        <f t="shared" si="0"/>
        <v>#DIV/0!</v>
      </c>
    </row>
    <row r="23" spans="1:9" x14ac:dyDescent="0.25">
      <c r="A23" s="20"/>
      <c r="B23" s="154"/>
      <c r="C23" s="154"/>
      <c r="D23" s="153"/>
      <c r="E23" s="153"/>
      <c r="F23" s="152"/>
      <c r="G23" s="151" t="e">
        <f t="shared" si="0"/>
        <v>#DIV/0!</v>
      </c>
    </row>
    <row r="24" spans="1:9" x14ac:dyDescent="0.25">
      <c r="A24" s="20"/>
      <c r="B24" s="154"/>
      <c r="C24" s="154"/>
      <c r="D24" s="153"/>
      <c r="E24" s="153"/>
      <c r="F24" s="152"/>
      <c r="G24" s="151" t="e">
        <f t="shared" si="0"/>
        <v>#DIV/0!</v>
      </c>
    </row>
    <row r="25" spans="1:9" x14ac:dyDescent="0.25">
      <c r="A25" s="20"/>
      <c r="B25" s="154"/>
      <c r="C25" s="154"/>
      <c r="D25" s="153"/>
      <c r="E25" s="153"/>
      <c r="F25" s="152"/>
      <c r="G25" s="151" t="e">
        <f t="shared" si="0"/>
        <v>#DIV/0!</v>
      </c>
    </row>
    <row r="26" spans="1:9" x14ac:dyDescent="0.25">
      <c r="A26" s="20"/>
      <c r="B26" s="154"/>
      <c r="C26" s="154"/>
      <c r="D26" s="153"/>
      <c r="E26" s="153"/>
      <c r="F26" s="152"/>
      <c r="G26" s="151" t="e">
        <f t="shared" si="0"/>
        <v>#DIV/0!</v>
      </c>
    </row>
    <row r="27" spans="1:9" x14ac:dyDescent="0.25">
      <c r="A27" s="20"/>
      <c r="B27" s="154"/>
      <c r="C27" s="154"/>
      <c r="D27" s="153"/>
      <c r="E27" s="153"/>
      <c r="F27" s="152"/>
      <c r="G27" s="151" t="e">
        <f t="shared" si="0"/>
        <v>#DIV/0!</v>
      </c>
    </row>
    <row r="28" spans="1:9" x14ac:dyDescent="0.25">
      <c r="A28" s="20"/>
      <c r="B28" s="154"/>
      <c r="C28" s="154"/>
      <c r="D28" s="153"/>
      <c r="E28" s="153"/>
      <c r="F28" s="152"/>
      <c r="G28" s="151" t="e">
        <f t="shared" si="0"/>
        <v>#DIV/0!</v>
      </c>
    </row>
    <row r="32" spans="1:9" x14ac:dyDescent="0.25">
      <c r="A32" s="19" t="s">
        <v>159</v>
      </c>
      <c r="B32" s="19"/>
      <c r="C32" s="19"/>
      <c r="D32" s="19"/>
      <c r="E32" s="19"/>
      <c r="F32" s="19"/>
      <c r="G32" s="19"/>
      <c r="H32" s="19"/>
      <c r="I32" s="19"/>
    </row>
    <row r="33" spans="1:11" x14ac:dyDescent="0.25">
      <c r="A33" s="18" t="s">
        <v>158</v>
      </c>
      <c r="B33" s="18"/>
      <c r="C33" s="18"/>
      <c r="D33" s="18"/>
      <c r="E33" s="18"/>
      <c r="F33" s="18"/>
      <c r="G33" s="18"/>
      <c r="H33" s="18"/>
    </row>
    <row r="34" spans="1:11" x14ac:dyDescent="0.25">
      <c r="A34" s="17" t="s">
        <v>157</v>
      </c>
      <c r="B34" s="17"/>
      <c r="C34" s="17"/>
      <c r="D34" s="17"/>
      <c r="E34" s="17"/>
      <c r="F34" s="17"/>
      <c r="G34" s="17"/>
      <c r="H34" s="17"/>
      <c r="I34" s="17"/>
      <c r="J34" s="17"/>
      <c r="K34" s="17"/>
    </row>
    <row r="35" spans="1:11" x14ac:dyDescent="0.25">
      <c r="A35" s="16" t="s">
        <v>44</v>
      </c>
      <c r="B35" s="16"/>
      <c r="C35" s="16"/>
      <c r="D35" s="16"/>
      <c r="E35" s="15"/>
    </row>
    <row r="37" spans="1:11" x14ac:dyDescent="0.25">
      <c r="A37" s="150" t="s">
        <v>43</v>
      </c>
      <c r="B37" s="229" t="s">
        <v>42</v>
      </c>
      <c r="C37" s="229"/>
      <c r="D37" s="229"/>
      <c r="E37" s="229"/>
      <c r="F37" s="229"/>
      <c r="G37" s="229"/>
      <c r="H37" s="229"/>
    </row>
    <row r="38" spans="1:11" ht="15" customHeight="1" x14ac:dyDescent="0.25">
      <c r="A38" s="229" t="s">
        <v>41</v>
      </c>
      <c r="B38" s="230" t="s">
        <v>156</v>
      </c>
      <c r="C38" s="230"/>
      <c r="D38" s="230"/>
      <c r="E38" s="230"/>
      <c r="F38" s="230"/>
      <c r="G38" s="230"/>
      <c r="H38" s="230"/>
    </row>
    <row r="39" spans="1:11" x14ac:dyDescent="0.25">
      <c r="A39" s="229"/>
      <c r="B39" s="230"/>
      <c r="C39" s="230"/>
      <c r="D39" s="230"/>
      <c r="E39" s="230"/>
      <c r="F39" s="230"/>
      <c r="G39" s="230"/>
      <c r="H39" s="230"/>
    </row>
    <row r="40" spans="1:11" x14ac:dyDescent="0.25">
      <c r="A40" s="229"/>
      <c r="B40" s="230"/>
      <c r="C40" s="230"/>
      <c r="D40" s="230"/>
      <c r="E40" s="230"/>
      <c r="F40" s="230"/>
      <c r="G40" s="230"/>
      <c r="H40" s="230"/>
    </row>
    <row r="41" spans="1:11" x14ac:dyDescent="0.25">
      <c r="A41" s="229"/>
      <c r="B41" s="230"/>
      <c r="C41" s="230"/>
      <c r="D41" s="230"/>
      <c r="E41" s="230"/>
      <c r="F41" s="230"/>
      <c r="G41" s="230"/>
      <c r="H41" s="230"/>
    </row>
    <row r="42" spans="1:11" x14ac:dyDescent="0.25">
      <c r="A42" s="229" t="s">
        <v>40</v>
      </c>
      <c r="B42" s="231" t="s">
        <v>39</v>
      </c>
      <c r="C42" s="231"/>
      <c r="D42" s="231"/>
      <c r="E42" s="231"/>
      <c r="F42" s="231"/>
      <c r="G42" s="231"/>
      <c r="H42" s="231"/>
    </row>
    <row r="43" spans="1:11" x14ac:dyDescent="0.25">
      <c r="A43" s="229"/>
      <c r="B43" s="231"/>
      <c r="C43" s="231"/>
      <c r="D43" s="231"/>
      <c r="E43" s="231"/>
      <c r="F43" s="231"/>
      <c r="G43" s="231"/>
      <c r="H43" s="231"/>
    </row>
    <row r="44" spans="1:11" x14ac:dyDescent="0.25">
      <c r="A44" s="229"/>
      <c r="B44" s="231"/>
      <c r="C44" s="231"/>
      <c r="D44" s="231"/>
      <c r="E44" s="231"/>
      <c r="F44" s="231"/>
      <c r="G44" s="231"/>
      <c r="H44" s="231"/>
    </row>
  </sheetData>
  <sheetProtection password="E522" sheet="1" objects="1" scenarios="1" insertRows="0"/>
  <mergeCells count="8">
    <mergeCell ref="C3:C4"/>
    <mergeCell ref="B37:H37"/>
    <mergeCell ref="A38:A41"/>
    <mergeCell ref="B38:H41"/>
    <mergeCell ref="A42:A44"/>
    <mergeCell ref="B42:H44"/>
    <mergeCell ref="B7:C7"/>
    <mergeCell ref="D7:E7"/>
  </mergeCells>
  <conditionalFormatting sqref="B9:B28">
    <cfRule type="cellIs" dxfId="0" priority="1" operator="between">
      <formula>0.1</formula>
      <formula>99.9</formula>
    </cfRule>
  </conditionalFormatting>
  <pageMargins left="0.75" right="0.75" top="1" bottom="1"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workbookViewId="0">
      <selection activeCell="C39" sqref="C39"/>
    </sheetView>
  </sheetViews>
  <sheetFormatPr defaultRowHeight="15" x14ac:dyDescent="0.25"/>
  <sheetData>
    <row r="1" spans="1:9" x14ac:dyDescent="0.25">
      <c r="A1" t="s">
        <v>93</v>
      </c>
      <c r="E1" t="s">
        <v>120</v>
      </c>
      <c r="I1" t="s">
        <v>88</v>
      </c>
    </row>
    <row r="2" spans="1:9" x14ac:dyDescent="0.25">
      <c r="A2">
        <v>1</v>
      </c>
      <c r="E2" t="s">
        <v>121</v>
      </c>
      <c r="I2">
        <v>510</v>
      </c>
    </row>
    <row r="3" spans="1:9" x14ac:dyDescent="0.25">
      <c r="A3">
        <v>2</v>
      </c>
      <c r="E3" t="s">
        <v>122</v>
      </c>
      <c r="I3">
        <v>530</v>
      </c>
    </row>
    <row r="4" spans="1:9" x14ac:dyDescent="0.25">
      <c r="A4">
        <v>3</v>
      </c>
      <c r="E4" t="s">
        <v>123</v>
      </c>
    </row>
    <row r="5" spans="1:9" x14ac:dyDescent="0.25">
      <c r="A5">
        <v>4</v>
      </c>
      <c r="E5" t="s">
        <v>124</v>
      </c>
    </row>
    <row r="6" spans="1:9" x14ac:dyDescent="0.25">
      <c r="A6">
        <v>5</v>
      </c>
      <c r="E6" t="s">
        <v>126</v>
      </c>
    </row>
    <row r="7" spans="1:9" x14ac:dyDescent="0.25">
      <c r="A7">
        <v>6</v>
      </c>
      <c r="E7" t="s">
        <v>127</v>
      </c>
    </row>
    <row r="8" spans="1:9" x14ac:dyDescent="0.25">
      <c r="A8">
        <v>7</v>
      </c>
      <c r="E8" t="s">
        <v>128</v>
      </c>
    </row>
    <row r="9" spans="1:9" x14ac:dyDescent="0.25">
      <c r="A9">
        <v>8</v>
      </c>
      <c r="E9" t="s">
        <v>129</v>
      </c>
    </row>
    <row r="10" spans="1:9" x14ac:dyDescent="0.25">
      <c r="A10">
        <v>9</v>
      </c>
      <c r="E10" t="s">
        <v>130</v>
      </c>
    </row>
    <row r="11" spans="1:9" x14ac:dyDescent="0.25">
      <c r="A11">
        <v>10</v>
      </c>
      <c r="E11" t="s">
        <v>131</v>
      </c>
    </row>
    <row r="12" spans="1:9" x14ac:dyDescent="0.25">
      <c r="A12">
        <v>11</v>
      </c>
      <c r="E12" t="s">
        <v>132</v>
      </c>
    </row>
    <row r="13" spans="1:9" x14ac:dyDescent="0.25">
      <c r="A13">
        <v>12</v>
      </c>
      <c r="E13" t="s">
        <v>133</v>
      </c>
    </row>
    <row r="14" spans="1:9" x14ac:dyDescent="0.25">
      <c r="A14">
        <v>13</v>
      </c>
      <c r="E14" t="s">
        <v>134</v>
      </c>
    </row>
    <row r="15" spans="1:9" x14ac:dyDescent="0.25">
      <c r="A15">
        <v>14</v>
      </c>
      <c r="E15" t="s">
        <v>135</v>
      </c>
    </row>
    <row r="16" spans="1:9" x14ac:dyDescent="0.25">
      <c r="A16">
        <v>15</v>
      </c>
      <c r="E16" t="s">
        <v>125</v>
      </c>
    </row>
    <row r="17" spans="1:5" x14ac:dyDescent="0.25">
      <c r="A17">
        <v>16</v>
      </c>
      <c r="E17" t="s">
        <v>136</v>
      </c>
    </row>
    <row r="18" spans="1:5" x14ac:dyDescent="0.25">
      <c r="A18">
        <v>17</v>
      </c>
      <c r="E18" t="s">
        <v>137</v>
      </c>
    </row>
    <row r="19" spans="1:5" x14ac:dyDescent="0.25">
      <c r="A19">
        <v>18</v>
      </c>
      <c r="E19" t="s">
        <v>138</v>
      </c>
    </row>
    <row r="20" spans="1:5" x14ac:dyDescent="0.25">
      <c r="A20">
        <v>19</v>
      </c>
      <c r="E20" t="s">
        <v>139</v>
      </c>
    </row>
    <row r="21" spans="1:5" x14ac:dyDescent="0.25">
      <c r="A21">
        <v>20</v>
      </c>
      <c r="E21" t="s">
        <v>140</v>
      </c>
    </row>
    <row r="22" spans="1:5" x14ac:dyDescent="0.25">
      <c r="A22">
        <v>21</v>
      </c>
      <c r="E22" t="s">
        <v>141</v>
      </c>
    </row>
    <row r="23" spans="1:5" x14ac:dyDescent="0.25">
      <c r="A23">
        <v>22</v>
      </c>
      <c r="E23" t="s">
        <v>142</v>
      </c>
    </row>
    <row r="24" spans="1:5" x14ac:dyDescent="0.25">
      <c r="A24">
        <v>23</v>
      </c>
      <c r="E24" t="s">
        <v>143</v>
      </c>
    </row>
    <row r="25" spans="1:5" x14ac:dyDescent="0.25">
      <c r="A25">
        <v>24</v>
      </c>
      <c r="E25" t="s">
        <v>144</v>
      </c>
    </row>
    <row r="26" spans="1:5" x14ac:dyDescent="0.25">
      <c r="A26">
        <v>25</v>
      </c>
      <c r="E26" t="s">
        <v>145</v>
      </c>
    </row>
    <row r="27" spans="1:5" x14ac:dyDescent="0.25">
      <c r="A27">
        <v>26</v>
      </c>
      <c r="E27" t="s">
        <v>146</v>
      </c>
    </row>
    <row r="28" spans="1:5" x14ac:dyDescent="0.25">
      <c r="A28">
        <v>27</v>
      </c>
      <c r="E28" t="s">
        <v>147</v>
      </c>
    </row>
    <row r="29" spans="1:5" x14ac:dyDescent="0.25">
      <c r="A29">
        <v>28</v>
      </c>
      <c r="E29" t="s">
        <v>148</v>
      </c>
    </row>
    <row r="30" spans="1:5" x14ac:dyDescent="0.25">
      <c r="A30">
        <v>29</v>
      </c>
      <c r="E30" t="s">
        <v>149</v>
      </c>
    </row>
    <row r="31" spans="1:5" x14ac:dyDescent="0.25">
      <c r="A31">
        <v>30</v>
      </c>
      <c r="E31" t="s">
        <v>150</v>
      </c>
    </row>
    <row r="32" spans="1:5" x14ac:dyDescent="0.25">
      <c r="A32">
        <v>31</v>
      </c>
      <c r="E32" t="s">
        <v>151</v>
      </c>
    </row>
    <row r="33" spans="1:5" x14ac:dyDescent="0.25">
      <c r="A33">
        <v>32</v>
      </c>
      <c r="E33" t="s">
        <v>152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E581DE-C516-402A-9976-55030CB600C2}"/>
</file>

<file path=customXml/itemProps2.xml><?xml version="1.0" encoding="utf-8"?>
<ds:datastoreItem xmlns:ds="http://schemas.openxmlformats.org/officeDocument/2006/customXml" ds:itemID="{5D38F864-9CCE-4014-B235-6202BA06E3C2}"/>
</file>

<file path=customXml/itemProps3.xml><?xml version="1.0" encoding="utf-8"?>
<ds:datastoreItem xmlns:ds="http://schemas.openxmlformats.org/officeDocument/2006/customXml" ds:itemID="{5D04BC97-9B51-4398-8290-674DB435F4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Initial Dilution</vt:lpstr>
      <vt:lpstr>Library Dilution</vt:lpstr>
      <vt:lpstr>SampleSheet</vt:lpstr>
      <vt:lpstr>Qubit Calculator</vt:lpstr>
      <vt:lpstr>List of barcodes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HCarleton</dc:creator>
  <cp:lastModifiedBy>Joung, Yoo J. (CDC/DDID/NCEZID/DFWED)</cp:lastModifiedBy>
  <cp:lastPrinted>2016-10-31T16:41:32Z</cp:lastPrinted>
  <dcterms:created xsi:type="dcterms:W3CDTF">2014-02-26T17:22:47Z</dcterms:created>
  <dcterms:modified xsi:type="dcterms:W3CDTF">2019-05-30T17:43:55Z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0x010100C4153E15BBA51E4F9C86AECC4982C2E3</vt:lpwstr>
  </property>
  <property fmtid="{D5CDD505-2E9C-101B-9397-08002B2CF9AE}" pid="3" name="Order">
    <vt:r8>5100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