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dc\project\CCID_NCZVED_DFBMD_PulseNet\QAQC\QAQC_Manual\Pending_Drafts\Documents_in _Review\"/>
    </mc:Choice>
  </mc:AlternateContent>
  <bookViews>
    <workbookView xWindow="0" yWindow="0" windowWidth="20700" windowHeight="9990"/>
  </bookViews>
  <sheets>
    <sheet name="Initial Dilution" sheetId="1" r:id="rId1"/>
    <sheet name="Normalization and Pooling" sheetId="2" r:id="rId2"/>
    <sheet name="IEM SampleSheet" sheetId="11" r:id="rId3"/>
    <sheet name="LRM SampleSheet" sheetId="12" r:id="rId4"/>
    <sheet name="Indices" sheetId="9" r:id="rId5"/>
  </sheets>
  <definedNames>
    <definedName name="LIST">Indices!$D$2:$D$97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2" l="1"/>
  <c r="G17" i="12" s="1"/>
  <c r="F21" i="12"/>
  <c r="G21" i="12" s="1"/>
  <c r="F25" i="12"/>
  <c r="G25" i="12" s="1"/>
  <c r="F29" i="12"/>
  <c r="G29" i="12" s="1"/>
  <c r="F33" i="12"/>
  <c r="G33" i="12" s="1"/>
  <c r="F37" i="12"/>
  <c r="G37" i="12" s="1"/>
  <c r="F41" i="12"/>
  <c r="G41" i="12" s="1"/>
  <c r="F45" i="12"/>
  <c r="G45" i="12" s="1"/>
  <c r="D19" i="12"/>
  <c r="E19" i="12" s="1"/>
  <c r="D23" i="12"/>
  <c r="E23" i="12" s="1"/>
  <c r="D27" i="12"/>
  <c r="E27" i="12" s="1"/>
  <c r="D31" i="12"/>
  <c r="E31" i="12" s="1"/>
  <c r="D35" i="12"/>
  <c r="E35" i="12" s="1"/>
  <c r="D39" i="12"/>
  <c r="E39" i="12" s="1"/>
  <c r="D43" i="12"/>
  <c r="E43" i="12" s="1"/>
  <c r="C17" i="12"/>
  <c r="D17" i="12" s="1"/>
  <c r="E17" i="12" s="1"/>
  <c r="C18" i="12"/>
  <c r="F18" i="12" s="1"/>
  <c r="G18" i="12" s="1"/>
  <c r="C19" i="12"/>
  <c r="F19" i="12" s="1"/>
  <c r="G19" i="12" s="1"/>
  <c r="C20" i="12"/>
  <c r="D20" i="12" s="1"/>
  <c r="E20" i="12" s="1"/>
  <c r="C21" i="12"/>
  <c r="D21" i="12" s="1"/>
  <c r="E21" i="12" s="1"/>
  <c r="C22" i="12"/>
  <c r="F22" i="12" s="1"/>
  <c r="G22" i="12" s="1"/>
  <c r="C23" i="12"/>
  <c r="F23" i="12" s="1"/>
  <c r="G23" i="12" s="1"/>
  <c r="C24" i="12"/>
  <c r="D24" i="12" s="1"/>
  <c r="E24" i="12" s="1"/>
  <c r="C25" i="12"/>
  <c r="D25" i="12" s="1"/>
  <c r="E25" i="12" s="1"/>
  <c r="C26" i="12"/>
  <c r="F26" i="12" s="1"/>
  <c r="G26" i="12" s="1"/>
  <c r="C27" i="12"/>
  <c r="F27" i="12" s="1"/>
  <c r="G27" i="12" s="1"/>
  <c r="C28" i="12"/>
  <c r="D28" i="12" s="1"/>
  <c r="E28" i="12" s="1"/>
  <c r="C29" i="12"/>
  <c r="D29" i="12" s="1"/>
  <c r="E29" i="12" s="1"/>
  <c r="C30" i="12"/>
  <c r="F30" i="12" s="1"/>
  <c r="G30" i="12" s="1"/>
  <c r="C31" i="12"/>
  <c r="F31" i="12" s="1"/>
  <c r="G31" i="12" s="1"/>
  <c r="C32" i="12"/>
  <c r="D32" i="12" s="1"/>
  <c r="E32" i="12" s="1"/>
  <c r="C33" i="12"/>
  <c r="D33" i="12" s="1"/>
  <c r="E33" i="12" s="1"/>
  <c r="C34" i="12"/>
  <c r="F34" i="12" s="1"/>
  <c r="G34" i="12" s="1"/>
  <c r="C35" i="12"/>
  <c r="F35" i="12" s="1"/>
  <c r="G35" i="12" s="1"/>
  <c r="C36" i="12"/>
  <c r="D36" i="12" s="1"/>
  <c r="E36" i="12" s="1"/>
  <c r="C37" i="12"/>
  <c r="D37" i="12" s="1"/>
  <c r="E37" i="12" s="1"/>
  <c r="C38" i="12"/>
  <c r="F38" i="12" s="1"/>
  <c r="G38" i="12" s="1"/>
  <c r="C39" i="12"/>
  <c r="F39" i="12" s="1"/>
  <c r="G39" i="12" s="1"/>
  <c r="C40" i="12"/>
  <c r="D40" i="12" s="1"/>
  <c r="E40" i="12" s="1"/>
  <c r="C41" i="12"/>
  <c r="D41" i="12" s="1"/>
  <c r="E41" i="12" s="1"/>
  <c r="C42" i="12"/>
  <c r="F42" i="12" s="1"/>
  <c r="G42" i="12" s="1"/>
  <c r="C43" i="12"/>
  <c r="F43" i="12" s="1"/>
  <c r="G43" i="12" s="1"/>
  <c r="C44" i="12"/>
  <c r="D44" i="12" s="1"/>
  <c r="E44" i="12" s="1"/>
  <c r="C45" i="12"/>
  <c r="D45" i="12" s="1"/>
  <c r="E45" i="12" s="1"/>
  <c r="C46" i="12"/>
  <c r="F46" i="12" s="1"/>
  <c r="G46" i="12" s="1"/>
  <c r="C47" i="12"/>
  <c r="F47" i="12" s="1"/>
  <c r="G47" i="12" s="1"/>
  <c r="C16" i="12"/>
  <c r="D16" i="12" s="1"/>
  <c r="E16" i="12" s="1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B2" i="12"/>
  <c r="A10" i="12"/>
  <c r="A9" i="12"/>
  <c r="D46" i="12" l="1"/>
  <c r="E46" i="12" s="1"/>
  <c r="D42" i="12"/>
  <c r="E42" i="12" s="1"/>
  <c r="D38" i="12"/>
  <c r="E38" i="12" s="1"/>
  <c r="D34" i="12"/>
  <c r="E34" i="12" s="1"/>
  <c r="D30" i="12"/>
  <c r="E30" i="12" s="1"/>
  <c r="D26" i="12"/>
  <c r="E26" i="12" s="1"/>
  <c r="D22" i="12"/>
  <c r="E22" i="12" s="1"/>
  <c r="D18" i="12"/>
  <c r="E18" i="12" s="1"/>
  <c r="F44" i="12"/>
  <c r="G44" i="12" s="1"/>
  <c r="F40" i="12"/>
  <c r="G40" i="12" s="1"/>
  <c r="F36" i="12"/>
  <c r="G36" i="12" s="1"/>
  <c r="F32" i="12"/>
  <c r="G32" i="12" s="1"/>
  <c r="F28" i="12"/>
  <c r="G28" i="12" s="1"/>
  <c r="F24" i="12"/>
  <c r="G24" i="12" s="1"/>
  <c r="F20" i="12"/>
  <c r="G20" i="12" s="1"/>
  <c r="F16" i="12"/>
  <c r="G16" i="12" s="1"/>
  <c r="D47" i="12"/>
  <c r="E47" i="12" s="1"/>
  <c r="A15" i="11"/>
  <c r="A14" i="11"/>
  <c r="G44" i="1" l="1"/>
  <c r="C46" i="2" s="1"/>
  <c r="J46" i="1" l="1"/>
  <c r="J51" i="1" l="1"/>
  <c r="J50" i="1"/>
  <c r="J52" i="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E28" i="11"/>
  <c r="H28" i="11" s="1"/>
  <c r="I28" i="11" s="1"/>
  <c r="E29" i="11"/>
  <c r="F29" i="11" s="1"/>
  <c r="G29" i="11" s="1"/>
  <c r="E30" i="11"/>
  <c r="F30" i="11" s="1"/>
  <c r="G30" i="11" s="1"/>
  <c r="E31" i="11"/>
  <c r="H31" i="11" s="1"/>
  <c r="I31" i="11" s="1"/>
  <c r="E32" i="11"/>
  <c r="H32" i="11" s="1"/>
  <c r="I32" i="11" s="1"/>
  <c r="E33" i="11"/>
  <c r="F33" i="11" s="1"/>
  <c r="G33" i="11" s="1"/>
  <c r="E34" i="11"/>
  <c r="F34" i="11" s="1"/>
  <c r="G34" i="11" s="1"/>
  <c r="E35" i="11"/>
  <c r="H35" i="11" s="1"/>
  <c r="I35" i="11" s="1"/>
  <c r="E36" i="11"/>
  <c r="H36" i="11" s="1"/>
  <c r="I36" i="11" s="1"/>
  <c r="E37" i="11"/>
  <c r="F37" i="11" s="1"/>
  <c r="G37" i="11" s="1"/>
  <c r="E38" i="11"/>
  <c r="F38" i="11" s="1"/>
  <c r="G38" i="11" s="1"/>
  <c r="E39" i="11"/>
  <c r="H39" i="11" s="1"/>
  <c r="I39" i="11" s="1"/>
  <c r="E40" i="11"/>
  <c r="H40" i="11" s="1"/>
  <c r="I40" i="11" s="1"/>
  <c r="E41" i="11"/>
  <c r="H41" i="11" s="1"/>
  <c r="I41" i="11" s="1"/>
  <c r="E42" i="11"/>
  <c r="F42" i="11" s="1"/>
  <c r="G42" i="11" s="1"/>
  <c r="E43" i="11"/>
  <c r="F43" i="11" s="1"/>
  <c r="G43" i="11" s="1"/>
  <c r="E44" i="11"/>
  <c r="H44" i="11" s="1"/>
  <c r="I44" i="11" s="1"/>
  <c r="E45" i="11"/>
  <c r="H45" i="11" s="1"/>
  <c r="I45" i="11" s="1"/>
  <c r="E46" i="11"/>
  <c r="H46" i="11" s="1"/>
  <c r="I46" i="11" s="1"/>
  <c r="E47" i="11"/>
  <c r="F47" i="11" s="1"/>
  <c r="G47" i="11" s="1"/>
  <c r="E48" i="11"/>
  <c r="F48" i="11" s="1"/>
  <c r="G48" i="11" s="1"/>
  <c r="E49" i="11"/>
  <c r="H49" i="11" s="1"/>
  <c r="I49" i="11" s="1"/>
  <c r="E50" i="11"/>
  <c r="H50" i="11" s="1"/>
  <c r="I50" i="11" s="1"/>
  <c r="E51" i="11"/>
  <c r="F51" i="11" s="1"/>
  <c r="G51" i="11" s="1"/>
  <c r="E52" i="11"/>
  <c r="F52" i="11" s="1"/>
  <c r="G52" i="11" s="1"/>
  <c r="E53" i="11"/>
  <c r="H53" i="11" s="1"/>
  <c r="I53" i="11" s="1"/>
  <c r="E54" i="11"/>
  <c r="H54" i="11" s="1"/>
  <c r="I54" i="11" s="1"/>
  <c r="E55" i="11"/>
  <c r="H55" i="11" s="1"/>
  <c r="I55" i="11" s="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41" i="2"/>
  <c r="H41" i="2" s="1"/>
  <c r="G42" i="2"/>
  <c r="H42" i="2" s="1"/>
  <c r="G44" i="2"/>
  <c r="H44" i="2" s="1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G39" i="2" s="1"/>
  <c r="H39" i="2" s="1"/>
  <c r="F40" i="2"/>
  <c r="G40" i="2" s="1"/>
  <c r="H40" i="2" s="1"/>
  <c r="F41" i="2"/>
  <c r="F42" i="2"/>
  <c r="F43" i="2"/>
  <c r="G43" i="2" s="1"/>
  <c r="H43" i="2" s="1"/>
  <c r="F44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A33" i="2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J41" i="1" s="1"/>
  <c r="C26" i="1"/>
  <c r="A29" i="2" s="1"/>
  <c r="C27" i="1"/>
  <c r="A30" i="2" s="1"/>
  <c r="C28" i="1"/>
  <c r="A31" i="2" s="1"/>
  <c r="C29" i="1"/>
  <c r="A32" i="2" s="1"/>
  <c r="C30" i="1"/>
  <c r="C31" i="1"/>
  <c r="A34" i="2" s="1"/>
  <c r="C32" i="1"/>
  <c r="A35" i="2" s="1"/>
  <c r="C33" i="1"/>
  <c r="A36" i="2" s="1"/>
  <c r="C34" i="1"/>
  <c r="A37" i="2" s="1"/>
  <c r="C35" i="1"/>
  <c r="A38" i="2" s="1"/>
  <c r="C36" i="1"/>
  <c r="A39" i="2" s="1"/>
  <c r="C37" i="1"/>
  <c r="A40" i="2" s="1"/>
  <c r="C38" i="1"/>
  <c r="A41" i="2" s="1"/>
  <c r="C39" i="1"/>
  <c r="A42" i="2" s="1"/>
  <c r="C40" i="1"/>
  <c r="A43" i="2" s="1"/>
  <c r="C41" i="1"/>
  <c r="A55" i="11" s="1"/>
  <c r="A44" i="2" l="1"/>
  <c r="F50" i="11"/>
  <c r="G50" i="11" s="1"/>
  <c r="F40" i="11"/>
  <c r="G40" i="11" s="1"/>
  <c r="H52" i="11"/>
  <c r="I52" i="11" s="1"/>
  <c r="H34" i="11"/>
  <c r="I34" i="11" s="1"/>
  <c r="F49" i="11"/>
  <c r="G49" i="11" s="1"/>
  <c r="F36" i="11"/>
  <c r="G36" i="11" s="1"/>
  <c r="H48" i="11"/>
  <c r="I48" i="11" s="1"/>
  <c r="H33" i="11"/>
  <c r="I33" i="11" s="1"/>
  <c r="F54" i="11"/>
  <c r="G54" i="11" s="1"/>
  <c r="F46" i="11"/>
  <c r="G46" i="11" s="1"/>
  <c r="F32" i="11"/>
  <c r="G32" i="11" s="1"/>
  <c r="H38" i="11"/>
  <c r="I38" i="11" s="1"/>
  <c r="H30" i="11"/>
  <c r="I30" i="11" s="1"/>
  <c r="F53" i="11"/>
  <c r="G53" i="11" s="1"/>
  <c r="F44" i="11"/>
  <c r="G44" i="11" s="1"/>
  <c r="F28" i="11"/>
  <c r="G28" i="11" s="1"/>
  <c r="H37" i="11"/>
  <c r="I37" i="11" s="1"/>
  <c r="H29" i="11"/>
  <c r="I29" i="11" s="1"/>
  <c r="H43" i="11"/>
  <c r="I43" i="11" s="1"/>
  <c r="F39" i="11"/>
  <c r="G39" i="11" s="1"/>
  <c r="F31" i="11"/>
  <c r="G31" i="11" s="1"/>
  <c r="H47" i="11"/>
  <c r="I47" i="11" s="1"/>
  <c r="F35" i="11"/>
  <c r="G35" i="11" s="1"/>
  <c r="H51" i="11"/>
  <c r="I51" i="11" s="1"/>
  <c r="H42" i="11"/>
  <c r="I42" i="11" s="1"/>
  <c r="F45" i="11"/>
  <c r="G45" i="11" s="1"/>
  <c r="F55" i="11"/>
  <c r="G55" i="11" s="1"/>
  <c r="F41" i="11"/>
  <c r="G41" i="11" s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F13" i="2"/>
  <c r="F14" i="2"/>
  <c r="F15" i="2"/>
  <c r="F16" i="2"/>
  <c r="I10" i="1"/>
  <c r="K25" i="11" l="1"/>
  <c r="K26" i="11"/>
  <c r="K27" i="11"/>
  <c r="K24" i="11"/>
  <c r="E24" i="11" l="1"/>
  <c r="H24" i="11" s="1"/>
  <c r="I24" i="11" s="1"/>
  <c r="F24" i="11" l="1"/>
  <c r="G24" i="11" s="1"/>
  <c r="E25" i="11"/>
  <c r="E26" i="11"/>
  <c r="E27" i="11"/>
  <c r="D25" i="11"/>
  <c r="D26" i="11"/>
  <c r="D27" i="11"/>
  <c r="D24" i="11"/>
  <c r="H27" i="11" l="1"/>
  <c r="I27" i="11" s="1"/>
  <c r="F27" i="11"/>
  <c r="G27" i="11" s="1"/>
  <c r="H26" i="11"/>
  <c r="I26" i="11" s="1"/>
  <c r="F26" i="11"/>
  <c r="G26" i="11" s="1"/>
  <c r="H25" i="11"/>
  <c r="I25" i="11" s="1"/>
  <c r="F25" i="11"/>
  <c r="G25" i="11" s="1"/>
  <c r="C25" i="11"/>
  <c r="C26" i="11"/>
  <c r="C27" i="11"/>
  <c r="C24" i="11"/>
  <c r="B3" i="1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10" i="1"/>
  <c r="F20" i="2" l="1"/>
  <c r="G20" i="2" s="1"/>
  <c r="H20" i="2" s="1"/>
  <c r="C20" i="2"/>
  <c r="B20" i="2"/>
  <c r="F19" i="2"/>
  <c r="G19" i="2" s="1"/>
  <c r="H19" i="2" s="1"/>
  <c r="C19" i="2"/>
  <c r="B19" i="2"/>
  <c r="F18" i="2"/>
  <c r="G18" i="2" s="1"/>
  <c r="H18" i="2" s="1"/>
  <c r="C18" i="2"/>
  <c r="B18" i="2"/>
  <c r="F17" i="2"/>
  <c r="G17" i="2" s="1"/>
  <c r="H17" i="2" s="1"/>
  <c r="C17" i="2"/>
  <c r="B17" i="2"/>
  <c r="G16" i="2"/>
  <c r="H16" i="2" s="1"/>
  <c r="C16" i="2"/>
  <c r="B16" i="2"/>
  <c r="G15" i="2"/>
  <c r="H15" i="2" s="1"/>
  <c r="C15" i="2"/>
  <c r="B15" i="2"/>
  <c r="G14" i="2"/>
  <c r="H14" i="2" s="1"/>
  <c r="C14" i="2"/>
  <c r="B14" i="2"/>
  <c r="G13" i="2"/>
  <c r="H13" i="2" s="1"/>
  <c r="C13" i="2"/>
  <c r="B13" i="2"/>
  <c r="B5" i="2"/>
  <c r="B4" i="2"/>
  <c r="B3" i="2"/>
  <c r="B2" i="2"/>
  <c r="C25" i="1"/>
  <c r="A28" i="2" s="1"/>
  <c r="C24" i="1"/>
  <c r="A27" i="2" s="1"/>
  <c r="C23" i="1"/>
  <c r="A26" i="2" s="1"/>
  <c r="C22" i="1"/>
  <c r="A25" i="2" s="1"/>
  <c r="C21" i="1"/>
  <c r="A24" i="2" s="1"/>
  <c r="C20" i="1"/>
  <c r="A23" i="2" s="1"/>
  <c r="C19" i="1"/>
  <c r="A22" i="2" s="1"/>
  <c r="C18" i="1"/>
  <c r="A21" i="2" s="1"/>
  <c r="C17" i="1"/>
  <c r="C16" i="1"/>
  <c r="C15" i="1"/>
  <c r="C14" i="1"/>
  <c r="C13" i="1"/>
  <c r="C12" i="1"/>
  <c r="C11" i="1"/>
  <c r="C10" i="1"/>
  <c r="A16" i="12" s="1"/>
  <c r="A17" i="12" l="1"/>
  <c r="A25" i="11"/>
  <c r="A26" i="11"/>
  <c r="A18" i="12"/>
  <c r="A27" i="11"/>
  <c r="A19" i="12"/>
  <c r="B4" i="11"/>
  <c r="B3" i="12"/>
  <c r="A14" i="2"/>
  <c r="A18" i="2"/>
  <c r="A19" i="2"/>
  <c r="A16" i="2"/>
  <c r="A20" i="2"/>
  <c r="A15" i="2"/>
  <c r="A13" i="2"/>
  <c r="A24" i="11"/>
  <c r="A17" i="2"/>
  <c r="I21" i="2" l="1"/>
  <c r="J21" i="2" s="1"/>
  <c r="I39" i="2"/>
  <c r="J39" i="2" s="1"/>
  <c r="I23" i="2"/>
  <c r="J23" i="2" s="1"/>
  <c r="I38" i="2"/>
  <c r="J38" i="2" s="1"/>
  <c r="I22" i="2"/>
  <c r="J22" i="2" s="1"/>
  <c r="I37" i="2"/>
  <c r="J37" i="2" s="1"/>
  <c r="I42" i="2"/>
  <c r="J42" i="2" s="1"/>
  <c r="I25" i="2"/>
  <c r="J25" i="2" s="1"/>
  <c r="I36" i="2"/>
  <c r="J36" i="2" s="1"/>
  <c r="I35" i="2"/>
  <c r="J35" i="2" s="1"/>
  <c r="I40" i="2"/>
  <c r="J40" i="2" s="1"/>
  <c r="I34" i="2"/>
  <c r="J34" i="2" s="1"/>
  <c r="I44" i="2"/>
  <c r="J44" i="2" s="1"/>
  <c r="I33" i="2"/>
  <c r="J33" i="2" s="1"/>
  <c r="I32" i="2"/>
  <c r="J32" i="2" s="1"/>
  <c r="I43" i="2"/>
  <c r="J43" i="2" s="1"/>
  <c r="I26" i="2"/>
  <c r="J26" i="2" s="1"/>
  <c r="I24" i="2"/>
  <c r="J24" i="2" s="1"/>
  <c r="I31" i="2"/>
  <c r="J31" i="2" s="1"/>
  <c r="I28" i="2"/>
  <c r="J28" i="2" s="1"/>
  <c r="I30" i="2"/>
  <c r="J30" i="2" s="1"/>
  <c r="I29" i="2"/>
  <c r="J29" i="2" s="1"/>
  <c r="I27" i="2"/>
  <c r="J27" i="2" s="1"/>
  <c r="I41" i="2"/>
  <c r="J41" i="2" s="1"/>
  <c r="I20" i="2"/>
  <c r="J20" i="2" s="1"/>
  <c r="I16" i="2"/>
  <c r="J16" i="2" s="1"/>
  <c r="I17" i="2"/>
  <c r="J17" i="2" s="1"/>
  <c r="I14" i="2"/>
  <c r="J14" i="2" s="1"/>
  <c r="I18" i="2"/>
  <c r="J18" i="2" s="1"/>
  <c r="I15" i="2"/>
  <c r="J15" i="2" s="1"/>
  <c r="I19" i="2"/>
  <c r="J19" i="2" s="1"/>
  <c r="I13" i="2"/>
  <c r="J13" i="2" s="1"/>
</calcChain>
</file>

<file path=xl/comments1.xml><?xml version="1.0" encoding="utf-8"?>
<comments xmlns="http://schemas.openxmlformats.org/spreadsheetml/2006/main">
  <authors>
    <author>eih9</author>
    <author>Joung, Yoo J. (CDC/OID/NCEZID)</author>
  </authors>
  <commentList>
    <comment ref="A2" authorId="0" shapeId="0">
      <text>
        <r>
          <rPr>
            <b/>
            <sz val="9"/>
            <color indexed="81"/>
            <rFont val="Tahoma"/>
            <charset val="1"/>
          </rPr>
          <t>eih9:</t>
        </r>
        <r>
          <rPr>
            <sz val="9"/>
            <color indexed="81"/>
            <rFont val="Tahoma"/>
            <charset val="1"/>
          </rPr>
          <t xml:space="preserve">
Since the CDC internal run naming differs from the what we tell the states to use I would not use CDC examples</t>
        </r>
      </text>
    </comment>
    <comment ref="B9" authorId="1" shapeId="0">
      <text>
        <r>
          <rPr>
            <b/>
            <sz val="9"/>
            <color indexed="81"/>
            <rFont val="Tahoma"/>
            <family val="2"/>
          </rPr>
          <t>Yellow = Spaces at ends of EDLB#_x000D_
Red = Duplicate EDLB#'s in Run</t>
        </r>
      </text>
    </comment>
    <comment ref="D9" authorId="1" shapeId="0">
      <text>
        <r>
          <rPr>
            <b/>
            <sz val="9"/>
            <color indexed="81"/>
            <rFont val="Tahoma"/>
            <family val="2"/>
          </rPr>
          <t>Enter full taxonomic ID.
The first 2 words will default to Genus then Species, respectively.
Precede sub-taxa with the following tags without quotes:
Subspecies:  'subsp'
Biotype:  'biotype', 'biovar', 'bv'
Serogroup:  'serogroup'
Serotype:  'serotype', 'var'
Ex.  Listeria parahaemolyticus subsp coli bv enterica var Typhimurium</t>
        </r>
      </text>
    </comment>
  </commentList>
</comments>
</file>

<file path=xl/sharedStrings.xml><?xml version="1.0" encoding="utf-8"?>
<sst xmlns="http://schemas.openxmlformats.org/spreadsheetml/2006/main" count="350" uniqueCount="275">
  <si>
    <t>Initial Dilution Worksheet</t>
  </si>
  <si>
    <t>Example</t>
  </si>
  <si>
    <t>Instructions</t>
  </si>
  <si>
    <t>Run Name</t>
  </si>
  <si>
    <t>M947-13-248-Ignoble</t>
  </si>
  <si>
    <t>Starting with this sheet, and moving from top to bottom, fill in all tan shaded cells.</t>
  </si>
  <si>
    <t>Sample Plate Name</t>
  </si>
  <si>
    <t>Sample Sheet Name</t>
  </si>
  <si>
    <t>Library Prep Date</t>
  </si>
  <si>
    <t>Technician</t>
  </si>
  <si>
    <t>George P Burdell</t>
  </si>
  <si>
    <t>Nanodrop</t>
  </si>
  <si>
    <t>Qubit</t>
  </si>
  <si>
    <t>Well position</t>
  </si>
  <si>
    <t>Sample Name</t>
  </si>
  <si>
    <t>Sample ID</t>
  </si>
  <si>
    <t>Organism</t>
  </si>
  <si>
    <t>Purity (260/280 ratio)</t>
  </si>
  <si>
    <t>Genome Size Estimate</t>
  </si>
  <si>
    <t>DNA</t>
  </si>
  <si>
    <t>Diluent_x000D_
(dH2O)</t>
  </si>
  <si>
    <t>2012K-0644_1</t>
  </si>
  <si>
    <t>2012K-0644_1-M947-13-248-Ignoble</t>
  </si>
  <si>
    <t>Salmonella enterica var. Enteritidis</t>
  </si>
  <si>
    <t>A403</t>
  </si>
  <si>
    <t>Notes:</t>
  </si>
  <si>
    <t>Reagents</t>
  </si>
  <si>
    <t>Lot no.</t>
  </si>
  <si>
    <t>Exp. Date</t>
  </si>
  <si>
    <t>A01</t>
  </si>
  <si>
    <t>B01</t>
  </si>
  <si>
    <t>C01</t>
  </si>
  <si>
    <t>D01</t>
  </si>
  <si>
    <t>E01</t>
  </si>
  <si>
    <t>F01</t>
  </si>
  <si>
    <t>G01</t>
  </si>
  <si>
    <t>H01</t>
  </si>
  <si>
    <t>A02</t>
  </si>
  <si>
    <t>B02</t>
  </si>
  <si>
    <t>C02</t>
  </si>
  <si>
    <t>D02</t>
  </si>
  <si>
    <t>E02</t>
  </si>
  <si>
    <t>F02</t>
  </si>
  <si>
    <t>G02</t>
  </si>
  <si>
    <t>H02</t>
  </si>
  <si>
    <t>Normalization and Pooling Worksheet</t>
  </si>
  <si>
    <t>Pooling Factor:  Proportion of sample genome size relative to total DNA load</t>
  </si>
  <si>
    <t>Date</t>
  </si>
  <si>
    <t>Dilution conc (nM):</t>
  </si>
  <si>
    <t>NOTE:  All sample names should end with Plate ID (eg. 2012K-0644_1-M947-13-001)</t>
  </si>
  <si>
    <t>Supported concentrations (nM):</t>
  </si>
  <si>
    <t>Optional</t>
  </si>
  <si>
    <t>pre-clean</t>
  </si>
  <si>
    <t>Qubit Output</t>
  </si>
  <si>
    <t>Pooling Factor</t>
  </si>
  <si>
    <t>up Qubit</t>
  </si>
  <si>
    <t>Genome Size</t>
  </si>
  <si>
    <t>nM</t>
  </si>
  <si>
    <t>Sample</t>
  </si>
  <si>
    <t>Comments</t>
  </si>
  <si>
    <t>Total DNA load</t>
  </si>
  <si>
    <t>Heated Denaturation Temp:</t>
  </si>
  <si>
    <t>**Note, pooling volume factors in genome size contribution to overall DNA load</t>
  </si>
  <si>
    <t>Lot #</t>
  </si>
  <si>
    <t>Exp date</t>
  </si>
  <si>
    <t>Incorporation buffer</t>
  </si>
  <si>
    <t>MiSeq cartridge</t>
  </si>
  <si>
    <t>Flow cell</t>
  </si>
  <si>
    <t>Post-Run Metrics</t>
  </si>
  <si>
    <t>Cluster Density</t>
  </si>
  <si>
    <t>Clusters Passing Filter</t>
  </si>
  <si>
    <t>Q30</t>
  </si>
  <si>
    <t>Estimated Yield</t>
  </si>
  <si>
    <t>[Header]</t>
  </si>
  <si>
    <t>IEMFileVersion</t>
  </si>
  <si>
    <t>Investigator Name</t>
  </si>
  <si>
    <t>Workflow</t>
  </si>
  <si>
    <t>GenerateFASTQ</t>
  </si>
  <si>
    <t>Application</t>
  </si>
  <si>
    <t>FASTQ Only</t>
  </si>
  <si>
    <t>Instrument Type</t>
  </si>
  <si>
    <t>MiSeq</t>
  </si>
  <si>
    <t>Assay</t>
  </si>
  <si>
    <t>Index Adapters</t>
  </si>
  <si>
    <t>Description</t>
  </si>
  <si>
    <t>Chemistry</t>
  </si>
  <si>
    <t>Amplicon</t>
  </si>
  <si>
    <t>[Reads]</t>
  </si>
  <si>
    <t>[Settings]</t>
  </si>
  <si>
    <t>ReverseComplement</t>
  </si>
  <si>
    <t>Adapter</t>
  </si>
  <si>
    <t>[Data]</t>
  </si>
  <si>
    <t>Sample_ID</t>
  </si>
  <si>
    <t>Sample_Name</t>
  </si>
  <si>
    <t>Sample_Plate</t>
  </si>
  <si>
    <t>Sample_Well</t>
  </si>
  <si>
    <t>I7_Index_ID</t>
  </si>
  <si>
    <t>index</t>
  </si>
  <si>
    <t>I5_Index_ID</t>
  </si>
  <si>
    <t>index2</t>
  </si>
  <si>
    <t>Sample_Project</t>
  </si>
  <si>
    <t>IndexName</t>
  </si>
  <si>
    <t>BasesForSampleSheet</t>
  </si>
  <si>
    <t>YJ (YLM3)</t>
  </si>
  <si>
    <t>Listeria monocytogenes</t>
  </si>
  <si>
    <t>Escherichia coli var. O157:H7</t>
  </si>
  <si>
    <t>Salmonella enterica var. Newport</t>
  </si>
  <si>
    <t>DNA Ligase</t>
  </si>
  <si>
    <t>GTACTGAC</t>
  </si>
  <si>
    <t>D508</t>
  </si>
  <si>
    <t>ATTCAGAA</t>
  </si>
  <si>
    <t>D705</t>
  </si>
  <si>
    <t>H05</t>
  </si>
  <si>
    <t>CAGGACGT</t>
  </si>
  <si>
    <t>D507</t>
  </si>
  <si>
    <t>G05</t>
  </si>
  <si>
    <t>TAATCTTA</t>
  </si>
  <si>
    <t>D506</t>
  </si>
  <si>
    <t>F05</t>
  </si>
  <si>
    <t>AGGCGAAG</t>
  </si>
  <si>
    <t>D505</t>
  </si>
  <si>
    <t>E05</t>
  </si>
  <si>
    <t>GGCTCTGA</t>
  </si>
  <si>
    <t>D504</t>
  </si>
  <si>
    <t>D05</t>
  </si>
  <si>
    <t>CCTATCCT</t>
  </si>
  <si>
    <t>D503</t>
  </si>
  <si>
    <t>C05</t>
  </si>
  <si>
    <t>ATAGAGGC</t>
  </si>
  <si>
    <t>D502</t>
  </si>
  <si>
    <t>B05</t>
  </si>
  <si>
    <t>TATAGCCT</t>
  </si>
  <si>
    <t>D501</t>
  </si>
  <si>
    <t>A05</t>
  </si>
  <si>
    <t>GAGATTCC</t>
  </si>
  <si>
    <t>D704</t>
  </si>
  <si>
    <t>H04</t>
  </si>
  <si>
    <t>G04</t>
  </si>
  <si>
    <t>F04</t>
  </si>
  <si>
    <t>E04</t>
  </si>
  <si>
    <t>D04</t>
  </si>
  <si>
    <t>C04</t>
  </si>
  <si>
    <t>B04</t>
  </si>
  <si>
    <t>A04</t>
  </si>
  <si>
    <t>Index_Plate_Well</t>
  </si>
  <si>
    <t>AGATCGGAAGAGCGTCGTGTAGGGAAAGAGTGT</t>
  </si>
  <si>
    <t>AdapterRead2</t>
  </si>
  <si>
    <t>AGATCGGAAGAGCACACGTCTGAACTCCAGTCA</t>
  </si>
  <si>
    <t>TruSeq DNA CD Indexes (96 Indexes)</t>
  </si>
  <si>
    <t>TruSeq DNA PCR-Free</t>
  </si>
  <si>
    <t>A10</t>
  </si>
  <si>
    <t>A11</t>
  </si>
  <si>
    <t>A12</t>
  </si>
  <si>
    <t>A03</t>
  </si>
  <si>
    <t>B03</t>
  </si>
  <si>
    <t>C03</t>
  </si>
  <si>
    <t>D03</t>
  </si>
  <si>
    <t>E03</t>
  </si>
  <si>
    <t>F03</t>
  </si>
  <si>
    <t>G03</t>
  </si>
  <si>
    <t>H03</t>
  </si>
  <si>
    <t>D701</t>
  </si>
  <si>
    <t>ATTACTCG</t>
  </si>
  <si>
    <t>D702</t>
  </si>
  <si>
    <t>TCCGGAGA</t>
  </si>
  <si>
    <t>D703</t>
  </si>
  <si>
    <t>CGCTCATT</t>
  </si>
  <si>
    <t>D706</t>
  </si>
  <si>
    <t>GAATTCGT</t>
  </si>
  <si>
    <t>D707</t>
  </si>
  <si>
    <t>CTGAAGCT</t>
  </si>
  <si>
    <t>D708</t>
  </si>
  <si>
    <t>TAATGCGC</t>
  </si>
  <si>
    <t>D709</t>
  </si>
  <si>
    <t>CGGCTATG</t>
  </si>
  <si>
    <t>D710</t>
  </si>
  <si>
    <t>TCCGCGAA</t>
  </si>
  <si>
    <t>D711</t>
  </si>
  <si>
    <t>TCTCGCGC</t>
  </si>
  <si>
    <t>D712</t>
  </si>
  <si>
    <t>AGCGATAG</t>
  </si>
  <si>
    <t>Index Plate Well List</t>
  </si>
  <si>
    <t>A06</t>
  </si>
  <si>
    <t>A07</t>
  </si>
  <si>
    <t>A08</t>
  </si>
  <si>
    <t>A09</t>
  </si>
  <si>
    <t>B06</t>
  </si>
  <si>
    <t>B07</t>
  </si>
  <si>
    <t>B08</t>
  </si>
  <si>
    <t>B09</t>
  </si>
  <si>
    <t>B10</t>
  </si>
  <si>
    <t>B11</t>
  </si>
  <si>
    <t>B12</t>
  </si>
  <si>
    <t>C06</t>
  </si>
  <si>
    <t>C07</t>
  </si>
  <si>
    <t>C08</t>
  </si>
  <si>
    <t>C09</t>
  </si>
  <si>
    <t>C10</t>
  </si>
  <si>
    <t>C11</t>
  </si>
  <si>
    <t>C12</t>
  </si>
  <si>
    <t>D06</t>
  </si>
  <si>
    <t>D07</t>
  </si>
  <si>
    <t>D08</t>
  </si>
  <si>
    <t>D09</t>
  </si>
  <si>
    <t>D10</t>
  </si>
  <si>
    <t>D11</t>
  </si>
  <si>
    <t>D12</t>
  </si>
  <si>
    <t>E06</t>
  </si>
  <si>
    <t>E07</t>
  </si>
  <si>
    <t>E08</t>
  </si>
  <si>
    <t>E09</t>
  </si>
  <si>
    <t>E10</t>
  </si>
  <si>
    <t>E11</t>
  </si>
  <si>
    <t>E12</t>
  </si>
  <si>
    <t>F06</t>
  </si>
  <si>
    <t>F07</t>
  </si>
  <si>
    <t>F08</t>
  </si>
  <si>
    <t>F09</t>
  </si>
  <si>
    <t>F10</t>
  </si>
  <si>
    <t>F11</t>
  </si>
  <si>
    <t>F12</t>
  </si>
  <si>
    <t>G06</t>
  </si>
  <si>
    <t>G07</t>
  </si>
  <si>
    <t>G08</t>
  </si>
  <si>
    <t>G09</t>
  </si>
  <si>
    <t>G10</t>
  </si>
  <si>
    <t>G11</t>
  </si>
  <si>
    <t>G12</t>
  </si>
  <si>
    <t>H06</t>
  </si>
  <si>
    <t>H07</t>
  </si>
  <si>
    <t>H08</t>
  </si>
  <si>
    <t>H09</t>
  </si>
  <si>
    <t>H10</t>
  </si>
  <si>
    <t>H11</t>
  </si>
  <si>
    <t>H12</t>
  </si>
  <si>
    <t>Campylobacter jejuni</t>
  </si>
  <si>
    <t>2016L-XXXX</t>
  </si>
  <si>
    <t>2016D-XXXX</t>
  </si>
  <si>
    <t>2016K-XXXX</t>
  </si>
  <si>
    <t>2016C-XXXX</t>
  </si>
  <si>
    <t>Number of samples</t>
  </si>
  <si>
    <t>Input DNA Stock Concentration (ng/µl)</t>
  </si>
  <si>
    <t>Pooling Volume: Pooling Factor * 50µl pool</t>
  </si>
  <si>
    <t>ng/µl to nM conversion factor (nm*ng/µl):</t>
  </si>
  <si>
    <t>Dilution volume (µl):</t>
  </si>
  <si>
    <t>Pooling volume (µl):</t>
  </si>
  <si>
    <t>(ng/µl)</t>
  </si>
  <si>
    <t>Pooling Volume (50µl)</t>
  </si>
  <si>
    <t>FX Enzyme Mix</t>
  </si>
  <si>
    <t>DNA Ligase Buffer, 5X</t>
  </si>
  <si>
    <t>DNA Adapter</t>
  </si>
  <si>
    <t>HiFi PCR Master Mix, 2X</t>
  </si>
  <si>
    <t>Primer Mix</t>
  </si>
  <si>
    <t>FX Buffer, 10X</t>
  </si>
  <si>
    <t>Water</t>
  </si>
  <si>
    <t>Volume</t>
  </si>
  <si>
    <t>Adapter Ligation Master Mix</t>
  </si>
  <si>
    <t>For 50 µl of 2 or 4nM</t>
  </si>
  <si>
    <t>Dilution for Normalization     50 ng input DNA</t>
  </si>
  <si>
    <t>Kit info</t>
  </si>
  <si>
    <t>v2 Micro</t>
  </si>
  <si>
    <t>v2 Nano</t>
  </si>
  <si>
    <t>v2 300</t>
  </si>
  <si>
    <t>v2 500</t>
  </si>
  <si>
    <t>v3</t>
  </si>
  <si>
    <t>Sequencing Kit Type/Chemistry</t>
  </si>
  <si>
    <t>Tris-HCl
Diluent</t>
  </si>
  <si>
    <t>Experiment Name</t>
  </si>
  <si>
    <t>Module</t>
  </si>
  <si>
    <t>GenerateFASTQ - 2.0.0</t>
  </si>
  <si>
    <t>Library Prep Kit</t>
  </si>
  <si>
    <t>TruSeq DNA-RNA CD Indexes 96 Indexes</t>
  </si>
  <si>
    <t>adapter</t>
  </si>
  <si>
    <t>adapterRead2</t>
  </si>
  <si>
    <t>labID-MXXXX-YYMMDD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</si>
</sst>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2" borderId="0" xfId="0" applyFont="1" applyFill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14" fontId="2" fillId="2" borderId="0" xfId="0" applyNumberFormat="1" applyFont="1" applyFill="1" applyAlignment="1">
      <alignment horizontal="lef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1" xfId="0" applyBorder="1"/>
    <xf numFmtId="0" fontId="2" fillId="2" borderId="3" xfId="0" applyFont="1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0" fillId="0" borderId="18" xfId="0" applyBorder="1"/>
    <xf numFmtId="0" fontId="0" fillId="0" borderId="16" xfId="0" applyBorder="1"/>
    <xf numFmtId="0" fontId="0" fillId="0" borderId="18" xfId="0" applyBorder="1" applyAlignment="1">
      <alignment horizontal="center"/>
    </xf>
    <xf numFmtId="0" fontId="0" fillId="0" borderId="6" xfId="0" applyBorder="1"/>
    <xf numFmtId="0" fontId="0" fillId="0" borderId="1" xfId="0" applyBorder="1" applyAlignment="1">
      <alignment horizontal="center" wrapText="1"/>
    </xf>
    <xf numFmtId="0" fontId="0" fillId="0" borderId="10" xfId="0" applyBorder="1"/>
    <xf numFmtId="0" fontId="0" fillId="0" borderId="14" xfId="0" applyBorder="1"/>
    <xf numFmtId="0" fontId="0" fillId="0" borderId="13" xfId="0" applyBorder="1"/>
    <xf numFmtId="0" fontId="0" fillId="0" borderId="1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0" fillId="3" borderId="1" xfId="0" applyFill="1" applyBorder="1"/>
    <xf numFmtId="14" fontId="0" fillId="3" borderId="2" xfId="0" applyNumberFormat="1" applyFill="1" applyBorder="1"/>
    <xf numFmtId="0" fontId="0" fillId="3" borderId="0" xfId="0" applyFill="1"/>
    <xf numFmtId="0" fontId="0" fillId="3" borderId="15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14" fontId="0" fillId="3" borderId="14" xfId="0" applyNumberFormat="1" applyFill="1" applyBorder="1"/>
    <xf numFmtId="0" fontId="0" fillId="3" borderId="13" xfId="0" applyFill="1" applyBorder="1"/>
    <xf numFmtId="0" fontId="0" fillId="3" borderId="0" xfId="0" applyFill="1" applyBorder="1" applyAlignment="1">
      <alignment horizontal="center"/>
    </xf>
    <xf numFmtId="0" fontId="0" fillId="3" borderId="14" xfId="0" applyFill="1" applyBorder="1"/>
    <xf numFmtId="14" fontId="0" fillId="0" borderId="0" xfId="0" quotePrefix="1" applyNumberFormat="1"/>
    <xf numFmtId="164" fontId="0" fillId="4" borderId="11" xfId="0" applyNumberFormat="1" applyFill="1" applyBorder="1" applyAlignment="1">
      <alignment horizontal="center"/>
    </xf>
    <xf numFmtId="164" fontId="0" fillId="4" borderId="16" xfId="0" applyNumberFormat="1" applyFill="1" applyBorder="1" applyAlignment="1">
      <alignment horizontal="center"/>
    </xf>
    <xf numFmtId="164" fontId="0" fillId="4" borderId="5" xfId="0" applyNumberFormat="1" applyFill="1" applyBorder="1" applyAlignment="1">
      <alignment horizontal="center"/>
    </xf>
    <xf numFmtId="164" fontId="0" fillId="4" borderId="7" xfId="0" applyNumberForma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0" fontId="0" fillId="4" borderId="0" xfId="0" applyFill="1"/>
    <xf numFmtId="0" fontId="0" fillId="4" borderId="1" xfId="0" applyFill="1" applyBorder="1"/>
    <xf numFmtId="0" fontId="0" fillId="4" borderId="0" xfId="0" applyFill="1" applyAlignment="1">
      <alignment horizontal="center"/>
    </xf>
    <xf numFmtId="2" fontId="0" fillId="4" borderId="11" xfId="0" applyNumberFormat="1" applyFill="1" applyBorder="1" applyAlignment="1">
      <alignment horizontal="center"/>
    </xf>
    <xf numFmtId="2" fontId="0" fillId="4" borderId="0" xfId="0" applyNumberFormat="1" applyFill="1" applyAlignment="1">
      <alignment horizontal="center"/>
    </xf>
    <xf numFmtId="2" fontId="0" fillId="4" borderId="18" xfId="0" applyNumberFormat="1" applyFill="1" applyBorder="1" applyAlignment="1">
      <alignment horizontal="center"/>
    </xf>
    <xf numFmtId="2" fontId="0" fillId="4" borderId="5" xfId="0" applyNumberFormat="1" applyFill="1" applyBorder="1" applyAlignment="1">
      <alignment horizontal="center"/>
    </xf>
    <xf numFmtId="2" fontId="0" fillId="4" borderId="6" xfId="0" applyNumberForma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2" fontId="0" fillId="4" borderId="8" xfId="0" applyNumberFormat="1" applyFill="1" applyBorder="1" applyAlignment="1">
      <alignment horizontal="center"/>
    </xf>
    <xf numFmtId="2" fontId="0" fillId="4" borderId="9" xfId="0" applyNumberFormat="1" applyFill="1" applyBorder="1" applyAlignment="1">
      <alignment horizontal="center"/>
    </xf>
    <xf numFmtId="2" fontId="0" fillId="4" borderId="10" xfId="0" applyNumberFormat="1" applyFill="1" applyBorder="1" applyAlignment="1">
      <alignment horizontal="center"/>
    </xf>
    <xf numFmtId="2" fontId="5" fillId="4" borderId="0" xfId="0" applyNumberFormat="1" applyFont="1" applyFill="1" applyAlignment="1">
      <alignment horizontal="center"/>
    </xf>
    <xf numFmtId="2" fontId="5" fillId="4" borderId="5" xfId="0" applyNumberFormat="1" applyFont="1" applyFill="1" applyBorder="1" applyAlignment="1">
      <alignment horizontal="center"/>
    </xf>
    <xf numFmtId="2" fontId="5" fillId="4" borderId="8" xfId="0" applyNumberFormat="1" applyFont="1" applyFill="1" applyBorder="1" applyAlignment="1">
      <alignment horizontal="center"/>
    </xf>
    <xf numFmtId="2" fontId="5" fillId="4" borderId="9" xfId="0" applyNumberFormat="1" applyFont="1" applyFill="1" applyBorder="1" applyAlignment="1">
      <alignment horizontal="center"/>
    </xf>
    <xf numFmtId="0" fontId="0" fillId="4" borderId="14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/>
    <xf numFmtId="0" fontId="0" fillId="0" borderId="0" xfId="0" applyBorder="1" applyAlignment="1">
      <alignment horizontal="center"/>
    </xf>
    <xf numFmtId="0" fontId="0" fillId="3" borderId="0" xfId="0" applyFill="1" applyBorder="1"/>
    <xf numFmtId="0" fontId="0" fillId="4" borderId="0" xfId="0" applyFill="1" applyBorder="1"/>
    <xf numFmtId="164" fontId="0" fillId="4" borderId="0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3" borderId="16" xfId="0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4" borderId="0" xfId="0" applyFill="1" applyBorder="1" applyAlignment="1">
      <alignment horizontal="center"/>
    </xf>
    <xf numFmtId="2" fontId="0" fillId="4" borderId="0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0" fontId="0" fillId="0" borderId="24" xfId="0" applyBorder="1"/>
    <xf numFmtId="0" fontId="0" fillId="0" borderId="11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right"/>
    </xf>
    <xf numFmtId="0" fontId="0" fillId="3" borderId="2" xfId="0" applyFill="1" applyBorder="1"/>
    <xf numFmtId="0" fontId="1" fillId="0" borderId="1" xfId="0" applyFont="1" applyBorder="1" applyAlignment="1">
      <alignment horizontal="right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14" xfId="0" applyFill="1" applyBorder="1"/>
    <xf numFmtId="10" fontId="0" fillId="3" borderId="12" xfId="0" applyNumberFormat="1" applyFill="1" applyBorder="1"/>
    <xf numFmtId="0" fontId="0" fillId="3" borderId="13" xfId="0" applyFill="1" applyBorder="1"/>
    <xf numFmtId="0" fontId="0" fillId="3" borderId="12" xfId="0" applyFill="1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4" xfId="0" applyBorder="1"/>
  </cellXfs>
  <cellStyles count="1">
    <cellStyle name="Normal" xfId="0" builtinId="0"/>
  </cellStyles>
  <dxfs count="17">
    <dxf>
      <font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00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21"/>
  <sheetViews>
    <sheetView tabSelected="1" zoomScale="85" zoomScaleNormal="85" workbookViewId="0">
      <selection activeCell="K8" sqref="K8"/>
    </sheetView>
  </sheetViews>
  <sheetFormatPr defaultRowHeight="15" x14ac:dyDescent="0.25"/>
  <cols>
    <col min="1" max="1" width="12.7109375" customWidth="1"/>
    <col min="2" max="2" width="29.28515625" bestFit="1" customWidth="1"/>
    <col min="3" max="3" width="31.85546875" customWidth="1"/>
    <col min="4" max="4" width="36.140625" customWidth="1"/>
    <col min="5" max="5" width="9.85546875" customWidth="1"/>
    <col min="6" max="6" width="10.140625" customWidth="1"/>
    <col min="7" max="7" width="10.7109375" bestFit="1" customWidth="1"/>
    <col min="8" max="8" width="10.28515625" customWidth="1"/>
    <col min="9" max="9" width="13.7109375" customWidth="1"/>
    <col min="10" max="10" width="14.42578125" customWidth="1"/>
    <col min="11" max="11" width="10.5703125" customWidth="1"/>
  </cols>
  <sheetData>
    <row r="1" spans="1:10" ht="15" customHeight="1" x14ac:dyDescent="0.25">
      <c r="A1" s="1" t="s">
        <v>0</v>
      </c>
      <c r="D1" s="3" t="s">
        <v>1</v>
      </c>
      <c r="E1" s="116" t="s">
        <v>2</v>
      </c>
      <c r="F1" s="116"/>
      <c r="G1" s="116"/>
      <c r="H1" s="116"/>
      <c r="I1" s="116"/>
      <c r="J1" s="116"/>
    </row>
    <row r="2" spans="1:10" ht="15" customHeight="1" x14ac:dyDescent="0.25">
      <c r="B2" s="5" t="s">
        <v>3</v>
      </c>
      <c r="C2" s="43" t="s">
        <v>274</v>
      </c>
      <c r="D2" s="7" t="s">
        <v>4</v>
      </c>
      <c r="E2" s="122" t="s">
        <v>5</v>
      </c>
      <c r="F2" s="122"/>
      <c r="G2" s="122"/>
      <c r="H2" s="122"/>
      <c r="I2" s="122"/>
      <c r="J2" s="122"/>
    </row>
    <row r="3" spans="1:10" ht="15" customHeight="1" x14ac:dyDescent="0.25">
      <c r="B3" s="5" t="s">
        <v>6</v>
      </c>
      <c r="C3" s="43" t="s">
        <v>274</v>
      </c>
      <c r="D3" s="7" t="s">
        <v>4</v>
      </c>
      <c r="E3" s="122"/>
      <c r="F3" s="122"/>
      <c r="G3" s="122"/>
      <c r="H3" s="122"/>
      <c r="I3" s="122"/>
      <c r="J3" s="122"/>
    </row>
    <row r="4" spans="1:10" ht="15" customHeight="1" x14ac:dyDescent="0.25">
      <c r="B4" s="5" t="s">
        <v>7</v>
      </c>
      <c r="C4" s="43" t="s">
        <v>274</v>
      </c>
      <c r="D4" s="7" t="s">
        <v>4</v>
      </c>
      <c r="E4" s="122"/>
      <c r="F4" s="122"/>
      <c r="G4" s="122"/>
      <c r="H4" s="122"/>
      <c r="I4" s="122"/>
      <c r="J4" s="122"/>
    </row>
    <row r="5" spans="1:10" ht="15" customHeight="1" x14ac:dyDescent="0.25">
      <c r="B5" s="5" t="s">
        <v>8</v>
      </c>
      <c r="C5" s="44">
        <v>43620</v>
      </c>
      <c r="D5" s="8">
        <v>43295</v>
      </c>
      <c r="E5" s="122"/>
      <c r="F5" s="122"/>
      <c r="G5" s="122"/>
      <c r="H5" s="122"/>
      <c r="I5" s="122"/>
      <c r="J5" s="122"/>
    </row>
    <row r="6" spans="1:10" ht="15.75" customHeight="1" thickBot="1" x14ac:dyDescent="0.3">
      <c r="A6" s="106"/>
      <c r="B6" s="107" t="s">
        <v>9</v>
      </c>
      <c r="C6" s="108" t="s">
        <v>103</v>
      </c>
      <c r="D6" s="12" t="s">
        <v>10</v>
      </c>
      <c r="E6" s="122"/>
      <c r="F6" s="122"/>
      <c r="G6" s="122"/>
      <c r="H6" s="122"/>
      <c r="I6" s="122"/>
      <c r="J6" s="122"/>
    </row>
    <row r="7" spans="1:10" ht="15.75" customHeight="1" thickTop="1" thickBot="1" x14ac:dyDescent="0.3">
      <c r="A7" s="11"/>
      <c r="B7" s="109" t="s">
        <v>265</v>
      </c>
      <c r="C7" s="43" t="s">
        <v>261</v>
      </c>
      <c r="D7" s="12" t="s">
        <v>263</v>
      </c>
      <c r="I7" s="11"/>
    </row>
    <row r="8" spans="1:10" ht="34.5" customHeight="1" thickTop="1" x14ac:dyDescent="0.25">
      <c r="A8" s="104"/>
      <c r="B8" s="104"/>
      <c r="C8" s="104"/>
      <c r="D8" s="104"/>
      <c r="E8" s="33"/>
      <c r="F8" s="105" t="s">
        <v>11</v>
      </c>
      <c r="G8" s="104"/>
      <c r="H8" s="24" t="s">
        <v>12</v>
      </c>
      <c r="I8" s="114" t="s">
        <v>258</v>
      </c>
      <c r="J8" s="115"/>
    </row>
    <row r="9" spans="1:10" ht="60" customHeight="1" x14ac:dyDescent="0.25">
      <c r="A9" s="16" t="s">
        <v>13</v>
      </c>
      <c r="B9" s="17" t="s">
        <v>14</v>
      </c>
      <c r="C9" s="17" t="s">
        <v>15</v>
      </c>
      <c r="D9" s="17" t="s">
        <v>16</v>
      </c>
      <c r="E9" s="19" t="s">
        <v>90</v>
      </c>
      <c r="F9" s="20" t="s">
        <v>17</v>
      </c>
      <c r="G9" s="16" t="s">
        <v>18</v>
      </c>
      <c r="H9" s="21" t="s">
        <v>241</v>
      </c>
      <c r="I9" s="22" t="s">
        <v>19</v>
      </c>
      <c r="J9" s="23" t="s">
        <v>20</v>
      </c>
    </row>
    <row r="10" spans="1:10" ht="15" customHeight="1" x14ac:dyDescent="0.25">
      <c r="A10" s="9" t="s">
        <v>29</v>
      </c>
      <c r="B10" s="45" t="s">
        <v>239</v>
      </c>
      <c r="C10" s="69" t="str">
        <f t="shared" ref="C10:C41" si="0">B10 &amp; "-" &amp; $C$2</f>
        <v>2016C-XXXX-labID-MXXXX-YYMMDD</v>
      </c>
      <c r="D10" s="45" t="s">
        <v>105</v>
      </c>
      <c r="E10" s="46" t="s">
        <v>29</v>
      </c>
      <c r="F10" s="47">
        <v>1.8</v>
      </c>
      <c r="G10" s="48">
        <v>5</v>
      </c>
      <c r="H10" s="49">
        <v>15</v>
      </c>
      <c r="I10" s="63">
        <f>(50)/H10</f>
        <v>3.3333333333333335</v>
      </c>
      <c r="J10" s="64">
        <f>35-I10</f>
        <v>31.666666666666668</v>
      </c>
    </row>
    <row r="11" spans="1:10" ht="15" customHeight="1" x14ac:dyDescent="0.25">
      <c r="A11" s="9" t="s">
        <v>30</v>
      </c>
      <c r="B11" s="45" t="s">
        <v>238</v>
      </c>
      <c r="C11" s="69" t="str">
        <f t="shared" si="0"/>
        <v>2016K-XXXX-labID-MXXXX-YYMMDD</v>
      </c>
      <c r="D11" s="45" t="s">
        <v>106</v>
      </c>
      <c r="E11" s="50" t="s">
        <v>30</v>
      </c>
      <c r="F11" s="51">
        <v>1.79</v>
      </c>
      <c r="G11" s="48">
        <v>5</v>
      </c>
      <c r="H11" s="52">
        <v>5</v>
      </c>
      <c r="I11" s="65">
        <f t="shared" ref="I11:I41" si="1">(50)/H11</f>
        <v>10</v>
      </c>
      <c r="J11" s="66">
        <f t="shared" ref="J11:J41" si="2">35-I11</f>
        <v>25</v>
      </c>
    </row>
    <row r="12" spans="1:10" ht="15" customHeight="1" x14ac:dyDescent="0.25">
      <c r="A12" s="9" t="s">
        <v>31</v>
      </c>
      <c r="B12" s="45" t="s">
        <v>237</v>
      </c>
      <c r="C12" s="69" t="str">
        <f t="shared" si="0"/>
        <v>2016D-XXXX-labID-MXXXX-YYMMDD</v>
      </c>
      <c r="D12" s="45" t="s">
        <v>235</v>
      </c>
      <c r="E12" s="50" t="s">
        <v>31</v>
      </c>
      <c r="F12" s="51">
        <v>1.85</v>
      </c>
      <c r="G12" s="48">
        <v>1.6</v>
      </c>
      <c r="H12" s="52">
        <v>13</v>
      </c>
      <c r="I12" s="65">
        <f t="shared" si="1"/>
        <v>3.8461538461538463</v>
      </c>
      <c r="J12" s="66">
        <f t="shared" si="2"/>
        <v>31.153846153846153</v>
      </c>
    </row>
    <row r="13" spans="1:10" ht="15" customHeight="1" x14ac:dyDescent="0.25">
      <c r="A13" s="25" t="s">
        <v>32</v>
      </c>
      <c r="B13" s="43" t="s">
        <v>236</v>
      </c>
      <c r="C13" s="70" t="str">
        <f t="shared" si="0"/>
        <v>2016L-XXXX-labID-MXXXX-YYMMDD</v>
      </c>
      <c r="D13" s="43" t="s">
        <v>104</v>
      </c>
      <c r="E13" s="53" t="s">
        <v>32</v>
      </c>
      <c r="F13" s="54">
        <v>1.85</v>
      </c>
      <c r="G13" s="55">
        <v>3</v>
      </c>
      <c r="H13" s="56">
        <v>35</v>
      </c>
      <c r="I13" s="67">
        <f t="shared" si="1"/>
        <v>1.4285714285714286</v>
      </c>
      <c r="J13" s="68">
        <f t="shared" si="2"/>
        <v>33.571428571428569</v>
      </c>
    </row>
    <row r="14" spans="1:10" ht="15" customHeight="1" x14ac:dyDescent="0.25">
      <c r="A14" s="9" t="s">
        <v>33</v>
      </c>
      <c r="B14" s="45"/>
      <c r="C14" s="69" t="str">
        <f t="shared" si="0"/>
        <v>-labID-MXXXX-YYMMDD</v>
      </c>
      <c r="D14" s="45"/>
      <c r="E14" s="46"/>
      <c r="F14" s="47"/>
      <c r="G14" s="48"/>
      <c r="H14" s="49"/>
      <c r="I14" s="63" t="e">
        <f t="shared" si="1"/>
        <v>#DIV/0!</v>
      </c>
      <c r="J14" s="64" t="e">
        <f t="shared" si="2"/>
        <v>#DIV/0!</v>
      </c>
    </row>
    <row r="15" spans="1:10" ht="15" customHeight="1" x14ac:dyDescent="0.25">
      <c r="A15" s="9" t="s">
        <v>34</v>
      </c>
      <c r="B15" s="45"/>
      <c r="C15" s="69" t="str">
        <f t="shared" si="0"/>
        <v>-labID-MXXXX-YYMMDD</v>
      </c>
      <c r="D15" s="45"/>
      <c r="E15" s="50"/>
      <c r="F15" s="51"/>
      <c r="G15" s="48"/>
      <c r="H15" s="52"/>
      <c r="I15" s="65" t="e">
        <f t="shared" si="1"/>
        <v>#DIV/0!</v>
      </c>
      <c r="J15" s="66" t="e">
        <f t="shared" si="2"/>
        <v>#DIV/0!</v>
      </c>
    </row>
    <row r="16" spans="1:10" ht="15" customHeight="1" x14ac:dyDescent="0.25">
      <c r="A16" s="9" t="s">
        <v>35</v>
      </c>
      <c r="B16" s="45"/>
      <c r="C16" s="69" t="str">
        <f t="shared" si="0"/>
        <v>-labID-MXXXX-YYMMDD</v>
      </c>
      <c r="D16" s="45"/>
      <c r="E16" s="50"/>
      <c r="F16" s="51"/>
      <c r="G16" s="48"/>
      <c r="H16" s="52"/>
      <c r="I16" s="65" t="e">
        <f t="shared" si="1"/>
        <v>#DIV/0!</v>
      </c>
      <c r="J16" s="66" t="e">
        <f t="shared" si="2"/>
        <v>#DIV/0!</v>
      </c>
    </row>
    <row r="17" spans="1:10" ht="15" customHeight="1" x14ac:dyDescent="0.25">
      <c r="A17" s="25" t="s">
        <v>36</v>
      </c>
      <c r="B17" s="43"/>
      <c r="C17" s="70" t="str">
        <f t="shared" si="0"/>
        <v>-labID-MXXXX-YYMMDD</v>
      </c>
      <c r="D17" s="43"/>
      <c r="E17" s="53"/>
      <c r="F17" s="54"/>
      <c r="G17" s="55"/>
      <c r="H17" s="56"/>
      <c r="I17" s="67" t="e">
        <f t="shared" si="1"/>
        <v>#DIV/0!</v>
      </c>
      <c r="J17" s="68" t="e">
        <f t="shared" si="2"/>
        <v>#DIV/0!</v>
      </c>
    </row>
    <row r="18" spans="1:10" ht="15" customHeight="1" x14ac:dyDescent="0.25">
      <c r="A18" s="9" t="s">
        <v>37</v>
      </c>
      <c r="B18" s="45"/>
      <c r="C18" s="69" t="str">
        <f t="shared" si="0"/>
        <v>-labID-MXXXX-YYMMDD</v>
      </c>
      <c r="D18" s="45"/>
      <c r="E18" s="46"/>
      <c r="F18" s="47"/>
      <c r="G18" s="48"/>
      <c r="H18" s="49"/>
      <c r="I18" s="63" t="e">
        <f t="shared" si="1"/>
        <v>#DIV/0!</v>
      </c>
      <c r="J18" s="64" t="e">
        <f t="shared" si="2"/>
        <v>#DIV/0!</v>
      </c>
    </row>
    <row r="19" spans="1:10" ht="15" customHeight="1" x14ac:dyDescent="0.25">
      <c r="A19" s="9" t="s">
        <v>38</v>
      </c>
      <c r="B19" s="45"/>
      <c r="C19" s="69" t="str">
        <f t="shared" si="0"/>
        <v>-labID-MXXXX-YYMMDD</v>
      </c>
      <c r="D19" s="45"/>
      <c r="E19" s="50"/>
      <c r="F19" s="51"/>
      <c r="G19" s="48"/>
      <c r="H19" s="52"/>
      <c r="I19" s="65" t="e">
        <f t="shared" si="1"/>
        <v>#DIV/0!</v>
      </c>
      <c r="J19" s="66" t="e">
        <f t="shared" si="2"/>
        <v>#DIV/0!</v>
      </c>
    </row>
    <row r="20" spans="1:10" ht="15" customHeight="1" x14ac:dyDescent="0.25">
      <c r="A20" s="9" t="s">
        <v>39</v>
      </c>
      <c r="B20" s="45"/>
      <c r="C20" s="69" t="str">
        <f t="shared" si="0"/>
        <v>-labID-MXXXX-YYMMDD</v>
      </c>
      <c r="D20" s="45"/>
      <c r="E20" s="50"/>
      <c r="F20" s="51"/>
      <c r="G20" s="48"/>
      <c r="H20" s="52"/>
      <c r="I20" s="65" t="e">
        <f t="shared" si="1"/>
        <v>#DIV/0!</v>
      </c>
      <c r="J20" s="66" t="e">
        <f t="shared" si="2"/>
        <v>#DIV/0!</v>
      </c>
    </row>
    <row r="21" spans="1:10" ht="15" customHeight="1" x14ac:dyDescent="0.25">
      <c r="A21" s="25" t="s">
        <v>40</v>
      </c>
      <c r="B21" s="43"/>
      <c r="C21" s="70" t="str">
        <f t="shared" si="0"/>
        <v>-labID-MXXXX-YYMMDD</v>
      </c>
      <c r="D21" s="43"/>
      <c r="E21" s="53"/>
      <c r="F21" s="54"/>
      <c r="G21" s="55"/>
      <c r="H21" s="56"/>
      <c r="I21" s="67" t="e">
        <f t="shared" si="1"/>
        <v>#DIV/0!</v>
      </c>
      <c r="J21" s="68" t="e">
        <f t="shared" si="2"/>
        <v>#DIV/0!</v>
      </c>
    </row>
    <row r="22" spans="1:10" ht="15" customHeight="1" x14ac:dyDescent="0.25">
      <c r="A22" s="9" t="s">
        <v>41</v>
      </c>
      <c r="B22" s="45"/>
      <c r="C22" s="69" t="str">
        <f t="shared" si="0"/>
        <v>-labID-MXXXX-YYMMDD</v>
      </c>
      <c r="D22" s="45"/>
      <c r="E22" s="46"/>
      <c r="F22" s="47"/>
      <c r="G22" s="48"/>
      <c r="H22" s="49"/>
      <c r="I22" s="63" t="e">
        <f t="shared" si="1"/>
        <v>#DIV/0!</v>
      </c>
      <c r="J22" s="64" t="e">
        <f t="shared" si="2"/>
        <v>#DIV/0!</v>
      </c>
    </row>
    <row r="23" spans="1:10" ht="15" customHeight="1" x14ac:dyDescent="0.25">
      <c r="A23" s="9" t="s">
        <v>42</v>
      </c>
      <c r="B23" s="45"/>
      <c r="C23" s="69" t="str">
        <f t="shared" si="0"/>
        <v>-labID-MXXXX-YYMMDD</v>
      </c>
      <c r="D23" s="45"/>
      <c r="E23" s="50"/>
      <c r="F23" s="51"/>
      <c r="G23" s="48"/>
      <c r="H23" s="52"/>
      <c r="I23" s="65" t="e">
        <f t="shared" si="1"/>
        <v>#DIV/0!</v>
      </c>
      <c r="J23" s="66" t="e">
        <f t="shared" si="2"/>
        <v>#DIV/0!</v>
      </c>
    </row>
    <row r="24" spans="1:10" ht="15" customHeight="1" x14ac:dyDescent="0.25">
      <c r="A24" s="9" t="s">
        <v>43</v>
      </c>
      <c r="B24" s="45"/>
      <c r="C24" s="69" t="str">
        <f t="shared" si="0"/>
        <v>-labID-MXXXX-YYMMDD</v>
      </c>
      <c r="D24" s="45"/>
      <c r="E24" s="50"/>
      <c r="F24" s="51"/>
      <c r="G24" s="48"/>
      <c r="H24" s="52"/>
      <c r="I24" s="65" t="e">
        <f t="shared" si="1"/>
        <v>#DIV/0!</v>
      </c>
      <c r="J24" s="66" t="e">
        <f t="shared" si="2"/>
        <v>#DIV/0!</v>
      </c>
    </row>
    <row r="25" spans="1:10" ht="15" customHeight="1" x14ac:dyDescent="0.25">
      <c r="A25" s="25" t="s">
        <v>44</v>
      </c>
      <c r="B25" s="43"/>
      <c r="C25" s="70" t="str">
        <f t="shared" si="0"/>
        <v>-labID-MXXXX-YYMMDD</v>
      </c>
      <c r="D25" s="43"/>
      <c r="E25" s="53"/>
      <c r="F25" s="54"/>
      <c r="G25" s="55"/>
      <c r="H25" s="56"/>
      <c r="I25" s="67" t="e">
        <f t="shared" si="1"/>
        <v>#DIV/0!</v>
      </c>
      <c r="J25" s="68" t="e">
        <f t="shared" si="2"/>
        <v>#DIV/0!</v>
      </c>
    </row>
    <row r="26" spans="1:10" ht="15" customHeight="1" x14ac:dyDescent="0.25">
      <c r="A26" s="89" t="s">
        <v>153</v>
      </c>
      <c r="B26" s="90"/>
      <c r="C26" s="91" t="str">
        <f t="shared" si="0"/>
        <v>-labID-MXXXX-YYMMDD</v>
      </c>
      <c r="D26" s="94"/>
      <c r="E26" s="46"/>
      <c r="F26" s="60"/>
      <c r="G26" s="60"/>
      <c r="H26" s="49"/>
      <c r="I26" s="92" t="e">
        <f t="shared" si="1"/>
        <v>#DIV/0!</v>
      </c>
      <c r="J26" s="64" t="e">
        <f t="shared" si="2"/>
        <v>#DIV/0!</v>
      </c>
    </row>
    <row r="27" spans="1:10" ht="15" customHeight="1" x14ac:dyDescent="0.25">
      <c r="A27" s="89" t="s">
        <v>154</v>
      </c>
      <c r="B27" s="90"/>
      <c r="C27" s="91" t="str">
        <f t="shared" si="0"/>
        <v>-labID-MXXXX-YYMMDD</v>
      </c>
      <c r="D27" s="95"/>
      <c r="E27" s="52"/>
      <c r="F27" s="60"/>
      <c r="G27" s="60"/>
      <c r="H27" s="52"/>
      <c r="I27" s="92" t="e">
        <f t="shared" si="1"/>
        <v>#DIV/0!</v>
      </c>
      <c r="J27" s="66" t="e">
        <f t="shared" si="2"/>
        <v>#DIV/0!</v>
      </c>
    </row>
    <row r="28" spans="1:10" ht="15" customHeight="1" x14ac:dyDescent="0.25">
      <c r="A28" s="89" t="s">
        <v>155</v>
      </c>
      <c r="B28" s="90"/>
      <c r="C28" s="91" t="str">
        <f t="shared" si="0"/>
        <v>-labID-MXXXX-YYMMDD</v>
      </c>
      <c r="D28" s="95"/>
      <c r="E28" s="50"/>
      <c r="F28" s="60"/>
      <c r="G28" s="60"/>
      <c r="H28" s="52"/>
      <c r="I28" s="92" t="e">
        <f t="shared" si="1"/>
        <v>#DIV/0!</v>
      </c>
      <c r="J28" s="66" t="e">
        <f t="shared" si="2"/>
        <v>#DIV/0!</v>
      </c>
    </row>
    <row r="29" spans="1:10" ht="15" customHeight="1" x14ac:dyDescent="0.25">
      <c r="A29" s="25" t="s">
        <v>156</v>
      </c>
      <c r="B29" s="43"/>
      <c r="C29" s="70" t="str">
        <f t="shared" si="0"/>
        <v>-labID-MXXXX-YYMMDD</v>
      </c>
      <c r="D29" s="96"/>
      <c r="E29" s="56"/>
      <c r="F29" s="55"/>
      <c r="G29" s="55"/>
      <c r="H29" s="56"/>
      <c r="I29" s="93" t="e">
        <f t="shared" si="1"/>
        <v>#DIV/0!</v>
      </c>
      <c r="J29" s="68" t="e">
        <f t="shared" si="2"/>
        <v>#DIV/0!</v>
      </c>
    </row>
    <row r="30" spans="1:10" ht="15" customHeight="1" x14ac:dyDescent="0.25">
      <c r="A30" s="89" t="s">
        <v>157</v>
      </c>
      <c r="B30" s="90"/>
      <c r="C30" s="91" t="str">
        <f t="shared" si="0"/>
        <v>-labID-MXXXX-YYMMDD</v>
      </c>
      <c r="D30" s="95"/>
      <c r="E30" s="52"/>
      <c r="F30" s="60"/>
      <c r="G30" s="60"/>
      <c r="H30" s="52"/>
      <c r="I30" s="92" t="e">
        <f t="shared" si="1"/>
        <v>#DIV/0!</v>
      </c>
      <c r="J30" s="66" t="e">
        <f t="shared" si="2"/>
        <v>#DIV/0!</v>
      </c>
    </row>
    <row r="31" spans="1:10" ht="15" customHeight="1" x14ac:dyDescent="0.25">
      <c r="A31" s="89" t="s">
        <v>158</v>
      </c>
      <c r="B31" s="90"/>
      <c r="C31" s="91" t="str">
        <f t="shared" si="0"/>
        <v>-labID-MXXXX-YYMMDD</v>
      </c>
      <c r="D31" s="95"/>
      <c r="E31" s="97"/>
      <c r="F31" s="60"/>
      <c r="G31" s="60"/>
      <c r="H31" s="52"/>
      <c r="I31" s="92" t="e">
        <f t="shared" si="1"/>
        <v>#DIV/0!</v>
      </c>
      <c r="J31" s="66" t="e">
        <f t="shared" si="2"/>
        <v>#DIV/0!</v>
      </c>
    </row>
    <row r="32" spans="1:10" ht="15" customHeight="1" x14ac:dyDescent="0.25">
      <c r="A32" s="89" t="s">
        <v>159</v>
      </c>
      <c r="B32" s="90"/>
      <c r="C32" s="91" t="str">
        <f t="shared" si="0"/>
        <v>-labID-MXXXX-YYMMDD</v>
      </c>
      <c r="D32" s="95"/>
      <c r="E32" s="97"/>
      <c r="F32" s="60"/>
      <c r="G32" s="60"/>
      <c r="H32" s="52"/>
      <c r="I32" s="92" t="e">
        <f t="shared" si="1"/>
        <v>#DIV/0!</v>
      </c>
      <c r="J32" s="66" t="e">
        <f t="shared" si="2"/>
        <v>#DIV/0!</v>
      </c>
    </row>
    <row r="33" spans="1:10" ht="15" customHeight="1" x14ac:dyDescent="0.25">
      <c r="A33" s="25" t="s">
        <v>160</v>
      </c>
      <c r="B33" s="43"/>
      <c r="C33" s="70" t="str">
        <f t="shared" si="0"/>
        <v>-labID-MXXXX-YYMMDD</v>
      </c>
      <c r="D33" s="96"/>
      <c r="E33" s="98"/>
      <c r="F33" s="55"/>
      <c r="G33" s="55"/>
      <c r="H33" s="56"/>
      <c r="I33" s="93" t="e">
        <f t="shared" si="1"/>
        <v>#DIV/0!</v>
      </c>
      <c r="J33" s="68" t="e">
        <f t="shared" si="2"/>
        <v>#DIV/0!</v>
      </c>
    </row>
    <row r="34" spans="1:10" ht="15" customHeight="1" x14ac:dyDescent="0.25">
      <c r="A34" s="89" t="s">
        <v>143</v>
      </c>
      <c r="B34" s="90"/>
      <c r="C34" s="91" t="str">
        <f t="shared" si="0"/>
        <v>-labID-MXXXX-YYMMDD</v>
      </c>
      <c r="D34" s="95"/>
      <c r="E34" s="46"/>
      <c r="F34" s="60"/>
      <c r="G34" s="60"/>
      <c r="H34" s="52"/>
      <c r="I34" s="92" t="e">
        <f t="shared" si="1"/>
        <v>#DIV/0!</v>
      </c>
      <c r="J34" s="66" t="e">
        <f t="shared" si="2"/>
        <v>#DIV/0!</v>
      </c>
    </row>
    <row r="35" spans="1:10" ht="15" customHeight="1" x14ac:dyDescent="0.25">
      <c r="A35" s="89" t="s">
        <v>142</v>
      </c>
      <c r="B35" s="90"/>
      <c r="C35" s="91" t="str">
        <f t="shared" si="0"/>
        <v>-labID-MXXXX-YYMMDD</v>
      </c>
      <c r="D35" s="95"/>
      <c r="E35" s="52"/>
      <c r="F35" s="60"/>
      <c r="G35" s="60"/>
      <c r="H35" s="52"/>
      <c r="I35" s="92" t="e">
        <f t="shared" si="1"/>
        <v>#DIV/0!</v>
      </c>
      <c r="J35" s="66" t="e">
        <f t="shared" si="2"/>
        <v>#DIV/0!</v>
      </c>
    </row>
    <row r="36" spans="1:10" ht="15" customHeight="1" x14ac:dyDescent="0.25">
      <c r="A36" s="89" t="s">
        <v>141</v>
      </c>
      <c r="B36" s="90"/>
      <c r="C36" s="91" t="str">
        <f t="shared" si="0"/>
        <v>-labID-MXXXX-YYMMDD</v>
      </c>
      <c r="D36" s="95"/>
      <c r="E36" s="97"/>
      <c r="F36" s="60"/>
      <c r="G36" s="60"/>
      <c r="H36" s="52"/>
      <c r="I36" s="92" t="e">
        <f t="shared" si="1"/>
        <v>#DIV/0!</v>
      </c>
      <c r="J36" s="66" t="e">
        <f t="shared" si="2"/>
        <v>#DIV/0!</v>
      </c>
    </row>
    <row r="37" spans="1:10" ht="15" customHeight="1" x14ac:dyDescent="0.25">
      <c r="A37" s="25" t="s">
        <v>140</v>
      </c>
      <c r="B37" s="43"/>
      <c r="C37" s="70" t="str">
        <f t="shared" si="0"/>
        <v>-labID-MXXXX-YYMMDD</v>
      </c>
      <c r="D37" s="96"/>
      <c r="E37" s="98"/>
      <c r="F37" s="55"/>
      <c r="G37" s="55"/>
      <c r="H37" s="56"/>
      <c r="I37" s="93" t="e">
        <f t="shared" si="1"/>
        <v>#DIV/0!</v>
      </c>
      <c r="J37" s="68" t="e">
        <f t="shared" si="2"/>
        <v>#DIV/0!</v>
      </c>
    </row>
    <row r="38" spans="1:10" ht="15" customHeight="1" x14ac:dyDescent="0.25">
      <c r="A38" s="89" t="s">
        <v>139</v>
      </c>
      <c r="B38" s="90"/>
      <c r="C38" s="91" t="str">
        <f t="shared" si="0"/>
        <v>-labID-MXXXX-YYMMDD</v>
      </c>
      <c r="D38" s="95"/>
      <c r="E38" s="52"/>
      <c r="F38" s="60"/>
      <c r="G38" s="60"/>
      <c r="H38" s="52"/>
      <c r="I38" s="92" t="e">
        <f t="shared" si="1"/>
        <v>#DIV/0!</v>
      </c>
      <c r="J38" s="66" t="e">
        <f t="shared" si="2"/>
        <v>#DIV/0!</v>
      </c>
    </row>
    <row r="39" spans="1:10" ht="15" customHeight="1" x14ac:dyDescent="0.25">
      <c r="A39" s="89" t="s">
        <v>138</v>
      </c>
      <c r="B39" s="90"/>
      <c r="C39" s="91" t="str">
        <f t="shared" si="0"/>
        <v>-labID-MXXXX-YYMMDD</v>
      </c>
      <c r="D39" s="95"/>
      <c r="E39" s="50"/>
      <c r="F39" s="60"/>
      <c r="G39" s="60"/>
      <c r="H39" s="52"/>
      <c r="I39" s="92" t="e">
        <f t="shared" si="1"/>
        <v>#DIV/0!</v>
      </c>
      <c r="J39" s="66" t="e">
        <f t="shared" si="2"/>
        <v>#DIV/0!</v>
      </c>
    </row>
    <row r="40" spans="1:10" ht="15" customHeight="1" x14ac:dyDescent="0.25">
      <c r="A40" s="89" t="s">
        <v>137</v>
      </c>
      <c r="B40" s="90"/>
      <c r="C40" s="91" t="str">
        <f t="shared" si="0"/>
        <v>-labID-MXXXX-YYMMDD</v>
      </c>
      <c r="D40" s="95"/>
      <c r="E40" s="52"/>
      <c r="F40" s="60"/>
      <c r="G40" s="60"/>
      <c r="H40" s="52"/>
      <c r="I40" s="92" t="e">
        <f t="shared" si="1"/>
        <v>#DIV/0!</v>
      </c>
      <c r="J40" s="66" t="e">
        <f t="shared" si="2"/>
        <v>#DIV/0!</v>
      </c>
    </row>
    <row r="41" spans="1:10" ht="15" customHeight="1" x14ac:dyDescent="0.25">
      <c r="A41" s="89" t="s">
        <v>136</v>
      </c>
      <c r="B41" s="90"/>
      <c r="C41" s="91" t="str">
        <f t="shared" si="0"/>
        <v>-labID-MXXXX-YYMMDD</v>
      </c>
      <c r="D41" s="90"/>
      <c r="E41" s="97"/>
      <c r="F41" s="60"/>
      <c r="G41" s="60"/>
      <c r="H41" s="52"/>
      <c r="I41" s="92" t="e">
        <f t="shared" si="1"/>
        <v>#DIV/0!</v>
      </c>
      <c r="J41" s="66" t="e">
        <f t="shared" si="2"/>
        <v>#DIV/0!</v>
      </c>
    </row>
    <row r="42" spans="1:10" ht="15" customHeight="1" x14ac:dyDescent="0.25">
      <c r="A42" s="10" t="s">
        <v>1</v>
      </c>
      <c r="B42" s="2" t="s">
        <v>21</v>
      </c>
      <c r="C42" s="2" t="s">
        <v>22</v>
      </c>
      <c r="D42" s="2" t="s">
        <v>23</v>
      </c>
      <c r="E42" s="10" t="s">
        <v>24</v>
      </c>
      <c r="F42" s="10">
        <v>1.8</v>
      </c>
      <c r="G42" s="10">
        <v>3</v>
      </c>
      <c r="H42" s="10">
        <v>10</v>
      </c>
      <c r="I42" s="10">
        <v>20</v>
      </c>
      <c r="J42" s="10">
        <v>0</v>
      </c>
    </row>
    <row r="43" spans="1:10" ht="15" customHeight="1" thickBot="1" x14ac:dyDescent="0.3"/>
    <row r="44" spans="1:10" ht="15" customHeight="1" thickBot="1" x14ac:dyDescent="0.3">
      <c r="E44" s="117" t="s">
        <v>60</v>
      </c>
      <c r="F44" s="118"/>
      <c r="G44" s="86">
        <f>SUM(G10:G41)</f>
        <v>14.6</v>
      </c>
    </row>
    <row r="45" spans="1:10" ht="15" customHeight="1" x14ac:dyDescent="0.25">
      <c r="A45" t="s">
        <v>25</v>
      </c>
    </row>
    <row r="46" spans="1:10" ht="15" customHeight="1" x14ac:dyDescent="0.25">
      <c r="A46" s="45"/>
      <c r="B46" s="45"/>
      <c r="D46" s="42" t="s">
        <v>26</v>
      </c>
      <c r="E46" s="42" t="s">
        <v>27</v>
      </c>
      <c r="F46" s="42" t="s">
        <v>28</v>
      </c>
      <c r="H46" s="110" t="s">
        <v>240</v>
      </c>
      <c r="I46" s="111"/>
      <c r="J46" s="85">
        <f>COUNTA(B10:B41)</f>
        <v>4</v>
      </c>
    </row>
    <row r="47" spans="1:10" ht="15" customHeight="1" x14ac:dyDescent="0.25">
      <c r="A47" s="45"/>
      <c r="B47" s="45"/>
      <c r="D47" s="40" t="s">
        <v>253</v>
      </c>
      <c r="E47" s="57"/>
      <c r="F47" s="58"/>
    </row>
    <row r="48" spans="1:10" ht="15" customHeight="1" x14ac:dyDescent="0.25">
      <c r="A48" s="45"/>
      <c r="B48" s="45"/>
      <c r="D48" s="87" t="s">
        <v>248</v>
      </c>
      <c r="E48" s="57"/>
      <c r="F48" s="58"/>
      <c r="H48" s="119" t="s">
        <v>256</v>
      </c>
      <c r="I48" s="120"/>
      <c r="J48" s="121"/>
    </row>
    <row r="49" spans="1:10" ht="15" customHeight="1" x14ac:dyDescent="0.25">
      <c r="A49" s="45"/>
      <c r="B49" s="45"/>
      <c r="D49" s="87" t="s">
        <v>250</v>
      </c>
      <c r="E49" s="57"/>
      <c r="F49" s="58"/>
      <c r="H49" s="112" t="s">
        <v>26</v>
      </c>
      <c r="I49" s="113"/>
      <c r="J49" s="42" t="s">
        <v>255</v>
      </c>
    </row>
    <row r="50" spans="1:10" ht="15" customHeight="1" x14ac:dyDescent="0.25">
      <c r="A50" s="45"/>
      <c r="B50" s="45"/>
      <c r="D50" s="40" t="s">
        <v>249</v>
      </c>
      <c r="E50" s="57"/>
      <c r="F50" s="58"/>
      <c r="H50" s="110" t="s">
        <v>249</v>
      </c>
      <c r="I50" s="111"/>
      <c r="J50" s="85" t="str">
        <f>(J46+2)*20&amp;" µl"</f>
        <v>120 µl</v>
      </c>
    </row>
    <row r="51" spans="1:10" ht="15" customHeight="1" x14ac:dyDescent="0.25">
      <c r="A51" s="45"/>
      <c r="B51" s="45"/>
      <c r="D51" s="40" t="s">
        <v>107</v>
      </c>
      <c r="E51" s="57"/>
      <c r="F51" s="58"/>
      <c r="H51" s="110" t="s">
        <v>107</v>
      </c>
      <c r="I51" s="111"/>
      <c r="J51" s="85" t="str">
        <f>(J46+2)*10&amp;" µl"</f>
        <v>60 µl</v>
      </c>
    </row>
    <row r="52" spans="1:10" ht="15" customHeight="1" x14ac:dyDescent="0.25">
      <c r="A52" s="45"/>
      <c r="B52" s="45"/>
      <c r="D52" s="41" t="s">
        <v>251</v>
      </c>
      <c r="E52" s="57"/>
      <c r="F52" s="58"/>
      <c r="H52" s="110" t="s">
        <v>254</v>
      </c>
      <c r="I52" s="111"/>
      <c r="J52" s="85" t="str">
        <f>(J46+2)*15&amp;" µl"</f>
        <v>90 µl</v>
      </c>
    </row>
    <row r="53" spans="1:10" ht="15" customHeight="1" x14ac:dyDescent="0.25">
      <c r="A53" s="45"/>
      <c r="B53" s="45"/>
      <c r="D53" s="40" t="s">
        <v>252</v>
      </c>
      <c r="E53" s="57"/>
      <c r="F53" s="58"/>
    </row>
    <row r="54" spans="1:10" ht="15" customHeight="1" x14ac:dyDescent="0.25">
      <c r="A54" s="45"/>
      <c r="B54" s="45"/>
    </row>
    <row r="55" spans="1:10" ht="15" customHeight="1" x14ac:dyDescent="0.25"/>
    <row r="56" spans="1:10" ht="15" customHeight="1" x14ac:dyDescent="0.25"/>
    <row r="57" spans="1:10" ht="15" customHeight="1" x14ac:dyDescent="0.25"/>
    <row r="58" spans="1:10" ht="15" customHeight="1" x14ac:dyDescent="0.25"/>
    <row r="59" spans="1:10" ht="15" customHeight="1" x14ac:dyDescent="0.25"/>
    <row r="60" spans="1:10" ht="15" customHeight="1" x14ac:dyDescent="0.25"/>
    <row r="61" spans="1:10" ht="15" customHeight="1" x14ac:dyDescent="0.25"/>
    <row r="62" spans="1:10" ht="15" customHeight="1" x14ac:dyDescent="0.25"/>
    <row r="63" spans="1:10" ht="15" customHeight="1" x14ac:dyDescent="0.25"/>
    <row r="64" spans="1:10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</sheetData>
  <mergeCells count="10">
    <mergeCell ref="E1:J1"/>
    <mergeCell ref="E44:F44"/>
    <mergeCell ref="H48:J48"/>
    <mergeCell ref="H46:I46"/>
    <mergeCell ref="E2:J6"/>
    <mergeCell ref="H50:I50"/>
    <mergeCell ref="H51:I51"/>
    <mergeCell ref="H52:I52"/>
    <mergeCell ref="H49:I49"/>
    <mergeCell ref="I8:J8"/>
  </mergeCells>
  <conditionalFormatting sqref="B10:B12 B14">
    <cfRule type="expression" dxfId="16" priority="4" stopIfTrue="1">
      <formula>IF(OR(LEFT($B10, 1)=" ", RIGHT($B10, 1)=" "), TRUE, FALSE)</formula>
    </cfRule>
    <cfRule type="expression" dxfId="15" priority="5" stopIfTrue="1">
      <formula>IF(COUNTIF($B:$B, $B10)&gt;1,TRUE,FALSE)</formula>
    </cfRule>
  </conditionalFormatting>
  <conditionalFormatting sqref="B13 B15:B16">
    <cfRule type="expression" dxfId="14" priority="16" stopIfTrue="1">
      <formula>IF(COUNTIF($B:$B, $B13)&gt;1,TRUE,FALSE)</formula>
    </cfRule>
    <cfRule type="expression" dxfId="13" priority="17" stopIfTrue="1">
      <formula>IF(OR(LEFT($B13, 1)=" ", RIGHT($B13, 1)=" "), TRUE, FALSE)</formula>
    </cfRule>
  </conditionalFormatting>
  <conditionalFormatting sqref="B17:B41">
    <cfRule type="expression" dxfId="12" priority="32" stopIfTrue="1">
      <formula>IF(COUNTIF($B:$B, $B17)&gt;1,TRUE,FALSE)</formula>
    </cfRule>
  </conditionalFormatting>
  <conditionalFormatting sqref="B17">
    <cfRule type="expression" dxfId="11" priority="33" stopIfTrue="1">
      <formula>IF(OR(LEFT($B17, 1)=" ", RIGHT($B17, 1)=" "), TRUE, FALSE)</formula>
    </cfRule>
  </conditionalFormatting>
  <conditionalFormatting sqref="B18">
    <cfRule type="expression" dxfId="10" priority="37" stopIfTrue="1">
      <formula>IF(OR(LEFT($B18, 1)=" ", RIGHT($B18, 1)=" "), TRUE, FALSE)</formula>
    </cfRule>
  </conditionalFormatting>
  <conditionalFormatting sqref="B19">
    <cfRule type="expression" dxfId="9" priority="40" stopIfTrue="1">
      <formula>IF(OR(LEFT($B19, 1)=" ", RIGHT($B19, 1)=" "), TRUE, FALSE)</formula>
    </cfRule>
  </conditionalFormatting>
  <conditionalFormatting sqref="B20">
    <cfRule type="expression" dxfId="8" priority="44" stopIfTrue="1">
      <formula>IF(OR(LEFT($B20, 1)=" ", RIGHT($B20, 1)=" "), TRUE, FALSE)</formula>
    </cfRule>
  </conditionalFormatting>
  <conditionalFormatting sqref="B21">
    <cfRule type="expression" dxfId="7" priority="49" stopIfTrue="1">
      <formula>IF(OR(LEFT($B21, 1)=" ", RIGHT($B21, 1)=" "), TRUE, FALSE)</formula>
    </cfRule>
  </conditionalFormatting>
  <conditionalFormatting sqref="B22">
    <cfRule type="expression" dxfId="6" priority="52" stopIfTrue="1">
      <formula>IF(OR(LEFT($B22, 1)=" ", RIGHT($B22, 1)=" "), TRUE, FALSE)</formula>
    </cfRule>
  </conditionalFormatting>
  <conditionalFormatting sqref="B23">
    <cfRule type="expression" dxfId="5" priority="57" stopIfTrue="1">
      <formula>IF(OR(LEFT($B23, 1)=" ", RIGHT($B23, 1)=" "), TRUE, FALSE)</formula>
    </cfRule>
  </conditionalFormatting>
  <conditionalFormatting sqref="B24">
    <cfRule type="expression" dxfId="4" priority="60" stopIfTrue="1">
      <formula>IF(OR(LEFT($B24, 1)=" ", RIGHT($B24, 1)=" "), TRUE, FALSE)</formula>
    </cfRule>
  </conditionalFormatting>
  <conditionalFormatting sqref="B25:B41">
    <cfRule type="expression" dxfId="3" priority="65" stopIfTrue="1">
      <formula>IF(OR(LEFT($B25, 1)=" ", RIGHT($B25, 1)=" "), TRUE, FALSE)</formula>
    </cfRule>
  </conditionalFormatting>
  <conditionalFormatting sqref="E10:E41">
    <cfRule type="duplicateValues" dxfId="2" priority="2"/>
    <cfRule type="duplicateValues" dxfId="1" priority="3"/>
  </conditionalFormatting>
  <conditionalFormatting sqref="B10:B41">
    <cfRule type="duplicateValues" dxfId="0" priority="1"/>
  </conditionalFormatting>
  <dataValidations count="1">
    <dataValidation type="list" allowBlank="1" showInputMessage="1" showErrorMessage="1" sqref="E10:E41">
      <formula1>LIST</formula1>
    </dataValidation>
  </dataValidations>
  <pageMargins left="0.7" right="0.7" top="0.75" bottom="0.75" header="0.3" footer="0.3"/>
  <pageSetup scale="58" orientation="landscape" r:id="rId1"/>
  <headerFooter>
    <oddHeader>&amp;C&amp;"-,Bold"Nextera XT Library Workbook</oddHeader>
    <oddFooter>&amp;LDoc. No. EDLB.TE.C.017.F01&amp;CVer. No. 02                     Effective Date:     12/07/2015&amp;RPage &amp;P of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Indices!$G$2:$G$6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Normal="100" workbookViewId="0">
      <selection activeCell="P49" sqref="P49"/>
    </sheetView>
  </sheetViews>
  <sheetFormatPr defaultRowHeight="15" x14ac:dyDescent="0.25"/>
  <cols>
    <col min="1" max="1" width="25.5703125" customWidth="1"/>
    <col min="2" max="2" width="36" customWidth="1"/>
    <col min="3" max="3" width="15.85546875" customWidth="1"/>
    <col min="4" max="4" width="10.140625" customWidth="1"/>
    <col min="7" max="8" width="10.140625" customWidth="1"/>
    <col min="10" max="10" width="9.7109375" bestFit="1" customWidth="1"/>
    <col min="11" max="11" width="10.5703125" customWidth="1"/>
  </cols>
  <sheetData>
    <row r="1" spans="1:11" x14ac:dyDescent="0.25">
      <c r="A1" s="1" t="s">
        <v>45</v>
      </c>
      <c r="F1" t="s">
        <v>46</v>
      </c>
    </row>
    <row r="2" spans="1:11" x14ac:dyDescent="0.25">
      <c r="A2" s="11" t="s">
        <v>6</v>
      </c>
      <c r="B2" s="11" t="str">
        <f>'Initial Dilution'!C3</f>
        <v>labID-MXXXX-YYMMDD</v>
      </c>
      <c r="C2" s="11"/>
      <c r="F2" t="s">
        <v>242</v>
      </c>
    </row>
    <row r="3" spans="1:11" x14ac:dyDescent="0.25">
      <c r="A3" s="26" t="s">
        <v>7</v>
      </c>
      <c r="B3" s="26" t="str">
        <f>'Initial Dilution'!C4</f>
        <v>labID-MXXXX-YYMMDD</v>
      </c>
      <c r="C3" s="26"/>
      <c r="F3" t="s">
        <v>243</v>
      </c>
      <c r="J3">
        <v>1.5</v>
      </c>
    </row>
    <row r="4" spans="1:11" x14ac:dyDescent="0.25">
      <c r="A4" s="26" t="s">
        <v>47</v>
      </c>
      <c r="B4" s="27">
        <f>'Initial Dilution'!C5</f>
        <v>43620</v>
      </c>
      <c r="C4" s="26"/>
      <c r="F4" s="29" t="s">
        <v>48</v>
      </c>
      <c r="G4" s="26"/>
      <c r="H4" s="26"/>
      <c r="I4" s="26"/>
      <c r="J4" s="59">
        <v>2</v>
      </c>
    </row>
    <row r="5" spans="1:11" ht="15.75" thickBot="1" x14ac:dyDescent="0.3">
      <c r="A5" s="30" t="s">
        <v>9</v>
      </c>
      <c r="B5" s="30" t="str">
        <f>'Initial Dilution'!C6</f>
        <v>YJ (YLM3)</v>
      </c>
      <c r="C5" s="30"/>
      <c r="F5" t="s">
        <v>244</v>
      </c>
      <c r="J5">
        <v>50</v>
      </c>
    </row>
    <row r="6" spans="1:11" ht="15.75" thickTop="1" x14ac:dyDescent="0.25">
      <c r="A6" t="s">
        <v>49</v>
      </c>
      <c r="F6" t="s">
        <v>245</v>
      </c>
      <c r="J6">
        <v>50</v>
      </c>
    </row>
    <row r="7" spans="1:11" x14ac:dyDescent="0.25">
      <c r="F7" t="s">
        <v>50</v>
      </c>
      <c r="I7">
        <v>2</v>
      </c>
      <c r="J7">
        <v>4</v>
      </c>
    </row>
    <row r="8" spans="1:1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1" x14ac:dyDescent="0.25">
      <c r="D9" s="31" t="s">
        <v>51</v>
      </c>
      <c r="G9" s="28"/>
      <c r="H9" s="32"/>
      <c r="I9" s="31"/>
      <c r="J9" s="31"/>
      <c r="K9" s="33"/>
    </row>
    <row r="10" spans="1:11" x14ac:dyDescent="0.25">
      <c r="D10" s="14" t="s">
        <v>52</v>
      </c>
      <c r="E10" s="129" t="s">
        <v>53</v>
      </c>
      <c r="F10" s="130"/>
      <c r="G10" s="129" t="s">
        <v>257</v>
      </c>
      <c r="H10" s="130"/>
      <c r="I10" s="131" t="s">
        <v>54</v>
      </c>
      <c r="J10" s="133" t="s">
        <v>247</v>
      </c>
      <c r="K10" s="34"/>
    </row>
    <row r="11" spans="1:11" x14ac:dyDescent="0.25">
      <c r="D11" s="14" t="s">
        <v>55</v>
      </c>
      <c r="E11" s="14"/>
      <c r="G11" s="14"/>
      <c r="I11" s="131"/>
      <c r="J11" s="133"/>
      <c r="K11" s="34"/>
    </row>
    <row r="12" spans="1:11" ht="30" customHeight="1" x14ac:dyDescent="0.25">
      <c r="A12" s="11" t="s">
        <v>15</v>
      </c>
      <c r="B12" s="11" t="s">
        <v>16</v>
      </c>
      <c r="C12" s="11" t="s">
        <v>56</v>
      </c>
      <c r="D12" s="15" t="s">
        <v>246</v>
      </c>
      <c r="E12" s="18" t="s">
        <v>246</v>
      </c>
      <c r="F12" s="25" t="s">
        <v>57</v>
      </c>
      <c r="G12" s="18" t="s">
        <v>58</v>
      </c>
      <c r="H12" s="35" t="s">
        <v>266</v>
      </c>
      <c r="I12" s="132"/>
      <c r="J12" s="134"/>
      <c r="K12" s="36" t="s">
        <v>59</v>
      </c>
    </row>
    <row r="13" spans="1:11" x14ac:dyDescent="0.25">
      <c r="A13" s="6" t="str">
        <f>'Initial Dilution'!C10</f>
        <v>2016C-XXXX-labID-MXXXX-YYMMDD</v>
      </c>
      <c r="B13" s="6" t="str">
        <f>'Initial Dilution'!D10</f>
        <v>Escherichia coli var. O157:H7</v>
      </c>
      <c r="C13" s="24">
        <f>'Initial Dilution'!G10</f>
        <v>5</v>
      </c>
      <c r="D13" s="47"/>
      <c r="E13" s="47">
        <v>28</v>
      </c>
      <c r="F13" s="71">
        <f t="shared" ref="F13:F44" si="0">E13*$J$3</f>
        <v>42</v>
      </c>
      <c r="G13" s="72">
        <f t="shared" ref="G13:G44" si="1">IF(F13&gt;0, $J$4*$J$5/F13, 0)</f>
        <v>2.3809523809523809</v>
      </c>
      <c r="H13" s="73">
        <f t="shared" ref="H13:H44" si="2">$J$5-G13</f>
        <v>47.61904761904762</v>
      </c>
      <c r="I13" s="72">
        <f t="shared" ref="I13:I20" si="3">C13/MAX($C:$C)</f>
        <v>0.34246575342465752</v>
      </c>
      <c r="J13" s="74">
        <f t="shared" ref="J13:J44" si="4">I13*$J$6</f>
        <v>17.123287671232877</v>
      </c>
      <c r="K13" s="37"/>
    </row>
    <row r="14" spans="1:11" x14ac:dyDescent="0.25">
      <c r="A14" s="6" t="str">
        <f>'Initial Dilution'!C11</f>
        <v>2016K-XXXX-labID-MXXXX-YYMMDD</v>
      </c>
      <c r="B14" s="6" t="str">
        <f>'Initial Dilution'!D11</f>
        <v>Salmonella enterica var. Newport</v>
      </c>
      <c r="C14" s="13">
        <f>'Initial Dilution'!G11</f>
        <v>5</v>
      </c>
      <c r="D14" s="51"/>
      <c r="E14" s="51">
        <v>15</v>
      </c>
      <c r="F14" s="71">
        <f t="shared" si="0"/>
        <v>22.5</v>
      </c>
      <c r="G14" s="75">
        <f t="shared" si="1"/>
        <v>4.4444444444444446</v>
      </c>
      <c r="H14" s="73">
        <f t="shared" si="2"/>
        <v>45.555555555555557</v>
      </c>
      <c r="I14" s="75">
        <f t="shared" si="3"/>
        <v>0.34246575342465752</v>
      </c>
      <c r="J14" s="76">
        <f t="shared" si="4"/>
        <v>17.123287671232877</v>
      </c>
      <c r="K14" s="37"/>
    </row>
    <row r="15" spans="1:11" x14ac:dyDescent="0.25">
      <c r="A15" s="6" t="str">
        <f>'Initial Dilution'!C12</f>
        <v>2016D-XXXX-labID-MXXXX-YYMMDD</v>
      </c>
      <c r="B15" s="6" t="str">
        <f>'Initial Dilution'!D12</f>
        <v>Campylobacter jejuni</v>
      </c>
      <c r="C15" s="13">
        <f>'Initial Dilution'!G12</f>
        <v>1.6</v>
      </c>
      <c r="D15" s="51"/>
      <c r="E15" s="51">
        <v>19</v>
      </c>
      <c r="F15" s="71">
        <f t="shared" si="0"/>
        <v>28.5</v>
      </c>
      <c r="G15" s="75">
        <f t="shared" si="1"/>
        <v>3.5087719298245612</v>
      </c>
      <c r="H15" s="73">
        <f t="shared" si="2"/>
        <v>46.491228070175438</v>
      </c>
      <c r="I15" s="75">
        <f t="shared" si="3"/>
        <v>0.10958904109589042</v>
      </c>
      <c r="J15" s="76">
        <f t="shared" si="4"/>
        <v>5.4794520547945211</v>
      </c>
      <c r="K15" s="37"/>
    </row>
    <row r="16" spans="1:11" x14ac:dyDescent="0.25">
      <c r="A16" s="39" t="str">
        <f>'Initial Dilution'!C13</f>
        <v>2016L-XXXX-labID-MXXXX-YYMMDD</v>
      </c>
      <c r="B16" s="39" t="str">
        <f>'Initial Dilution'!D13</f>
        <v>Listeria monocytogenes</v>
      </c>
      <c r="C16" s="25">
        <f>'Initial Dilution'!G13</f>
        <v>3</v>
      </c>
      <c r="D16" s="54"/>
      <c r="E16" s="54">
        <v>24</v>
      </c>
      <c r="F16" s="77">
        <f t="shared" si="0"/>
        <v>36</v>
      </c>
      <c r="G16" s="78">
        <f t="shared" si="1"/>
        <v>2.7777777777777777</v>
      </c>
      <c r="H16" s="79">
        <f t="shared" si="2"/>
        <v>47.222222222222221</v>
      </c>
      <c r="I16" s="78">
        <f t="shared" si="3"/>
        <v>0.20547945205479454</v>
      </c>
      <c r="J16" s="80">
        <f t="shared" si="4"/>
        <v>10.273972602739727</v>
      </c>
      <c r="K16" s="37"/>
    </row>
    <row r="17" spans="1:11" x14ac:dyDescent="0.25">
      <c r="A17" s="6" t="str">
        <f>'Initial Dilution'!C14</f>
        <v>-labID-MXXXX-YYMMDD</v>
      </c>
      <c r="B17" s="6">
        <f>'Initial Dilution'!D14</f>
        <v>0</v>
      </c>
      <c r="C17" s="24">
        <f>'Initial Dilution'!G14</f>
        <v>0</v>
      </c>
      <c r="D17" s="47"/>
      <c r="E17" s="47"/>
      <c r="F17" s="71">
        <f t="shared" si="0"/>
        <v>0</v>
      </c>
      <c r="G17" s="72">
        <f t="shared" si="1"/>
        <v>0</v>
      </c>
      <c r="H17" s="73">
        <f t="shared" si="2"/>
        <v>50</v>
      </c>
      <c r="I17" s="72">
        <f t="shared" si="3"/>
        <v>0</v>
      </c>
      <c r="J17" s="74">
        <f t="shared" si="4"/>
        <v>0</v>
      </c>
      <c r="K17" s="37"/>
    </row>
    <row r="18" spans="1:11" x14ac:dyDescent="0.25">
      <c r="A18" s="6" t="str">
        <f>'Initial Dilution'!C15</f>
        <v>-labID-MXXXX-YYMMDD</v>
      </c>
      <c r="B18" s="6">
        <f>'Initial Dilution'!D15</f>
        <v>0</v>
      </c>
      <c r="C18" s="13">
        <f>'Initial Dilution'!G15</f>
        <v>0</v>
      </c>
      <c r="D18" s="51"/>
      <c r="E18" s="51"/>
      <c r="F18" s="71">
        <f t="shared" si="0"/>
        <v>0</v>
      </c>
      <c r="G18" s="75">
        <f t="shared" si="1"/>
        <v>0</v>
      </c>
      <c r="H18" s="73">
        <f t="shared" si="2"/>
        <v>50</v>
      </c>
      <c r="I18" s="75">
        <f t="shared" si="3"/>
        <v>0</v>
      </c>
      <c r="J18" s="76">
        <f t="shared" si="4"/>
        <v>0</v>
      </c>
      <c r="K18" s="37"/>
    </row>
    <row r="19" spans="1:11" x14ac:dyDescent="0.25">
      <c r="A19" s="6" t="str">
        <f>'Initial Dilution'!C16</f>
        <v>-labID-MXXXX-YYMMDD</v>
      </c>
      <c r="B19" s="6">
        <f>'Initial Dilution'!D16</f>
        <v>0</v>
      </c>
      <c r="C19" s="13">
        <f>'Initial Dilution'!G16</f>
        <v>0</v>
      </c>
      <c r="D19" s="51"/>
      <c r="E19" s="51"/>
      <c r="F19" s="71">
        <f t="shared" si="0"/>
        <v>0</v>
      </c>
      <c r="G19" s="75">
        <f t="shared" si="1"/>
        <v>0</v>
      </c>
      <c r="H19" s="73">
        <f t="shared" si="2"/>
        <v>50</v>
      </c>
      <c r="I19" s="75">
        <f t="shared" si="3"/>
        <v>0</v>
      </c>
      <c r="J19" s="76">
        <f t="shared" si="4"/>
        <v>0</v>
      </c>
      <c r="K19" s="37"/>
    </row>
    <row r="20" spans="1:11" x14ac:dyDescent="0.25">
      <c r="A20" s="39" t="str">
        <f>'Initial Dilution'!C17</f>
        <v>-labID-MXXXX-YYMMDD</v>
      </c>
      <c r="B20" s="39">
        <f>'Initial Dilution'!D17</f>
        <v>0</v>
      </c>
      <c r="C20" s="25">
        <f>'Initial Dilution'!G17</f>
        <v>0</v>
      </c>
      <c r="D20" s="54"/>
      <c r="E20" s="54"/>
      <c r="F20" s="77">
        <f t="shared" si="0"/>
        <v>0</v>
      </c>
      <c r="G20" s="78">
        <f t="shared" si="1"/>
        <v>0</v>
      </c>
      <c r="H20" s="79">
        <f t="shared" si="2"/>
        <v>50</v>
      </c>
      <c r="I20" s="78">
        <f t="shared" si="3"/>
        <v>0</v>
      </c>
      <c r="J20" s="80">
        <f t="shared" si="4"/>
        <v>0</v>
      </c>
      <c r="K20" s="37"/>
    </row>
    <row r="21" spans="1:11" x14ac:dyDescent="0.25">
      <c r="A21" s="99" t="str">
        <f>'Initial Dilution'!C18</f>
        <v>-labID-MXXXX-YYMMDD</v>
      </c>
      <c r="B21" s="99">
        <f>'Initial Dilution'!D18</f>
        <v>0</v>
      </c>
      <c r="C21" s="89">
        <f>'Initial Dilution'!G18</f>
        <v>0</v>
      </c>
      <c r="D21" s="51"/>
      <c r="E21" s="51"/>
      <c r="F21" s="100">
        <f t="shared" si="0"/>
        <v>0</v>
      </c>
      <c r="G21" s="75">
        <f t="shared" si="1"/>
        <v>0</v>
      </c>
      <c r="H21" s="101">
        <f t="shared" si="2"/>
        <v>50</v>
      </c>
      <c r="I21" s="75">
        <f t="shared" ref="I21:I44" si="5">C21/MAX($C:$C)</f>
        <v>0</v>
      </c>
      <c r="J21" s="76">
        <f t="shared" si="4"/>
        <v>0</v>
      </c>
      <c r="K21" s="88"/>
    </row>
    <row r="22" spans="1:11" x14ac:dyDescent="0.25">
      <c r="A22" s="99" t="str">
        <f>'Initial Dilution'!C19</f>
        <v>-labID-MXXXX-YYMMDD</v>
      </c>
      <c r="B22" s="99">
        <f>'Initial Dilution'!D19</f>
        <v>0</v>
      </c>
      <c r="C22" s="89">
        <f>'Initial Dilution'!G19</f>
        <v>0</v>
      </c>
      <c r="D22" s="51"/>
      <c r="E22" s="51"/>
      <c r="F22" s="100">
        <f t="shared" si="0"/>
        <v>0</v>
      </c>
      <c r="G22" s="75">
        <f t="shared" si="1"/>
        <v>0</v>
      </c>
      <c r="H22" s="101">
        <f t="shared" si="2"/>
        <v>50</v>
      </c>
      <c r="I22" s="75">
        <f t="shared" si="5"/>
        <v>0</v>
      </c>
      <c r="J22" s="76">
        <f t="shared" si="4"/>
        <v>0</v>
      </c>
      <c r="K22" s="88"/>
    </row>
    <row r="23" spans="1:11" x14ac:dyDescent="0.25">
      <c r="A23" s="99" t="str">
        <f>'Initial Dilution'!C20</f>
        <v>-labID-MXXXX-YYMMDD</v>
      </c>
      <c r="B23" s="99">
        <f>'Initial Dilution'!D20</f>
        <v>0</v>
      </c>
      <c r="C23" s="89">
        <f>'Initial Dilution'!G20</f>
        <v>0</v>
      </c>
      <c r="D23" s="51"/>
      <c r="E23" s="51"/>
      <c r="F23" s="100">
        <f t="shared" si="0"/>
        <v>0</v>
      </c>
      <c r="G23" s="75">
        <f t="shared" si="1"/>
        <v>0</v>
      </c>
      <c r="H23" s="101">
        <f t="shared" si="2"/>
        <v>50</v>
      </c>
      <c r="I23" s="75">
        <f t="shared" si="5"/>
        <v>0</v>
      </c>
      <c r="J23" s="76">
        <f t="shared" si="4"/>
        <v>0</v>
      </c>
      <c r="K23" s="88"/>
    </row>
    <row r="24" spans="1:11" x14ac:dyDescent="0.25">
      <c r="A24" s="39" t="str">
        <f>'Initial Dilution'!C21</f>
        <v>-labID-MXXXX-YYMMDD</v>
      </c>
      <c r="B24" s="39">
        <f>'Initial Dilution'!D21</f>
        <v>0</v>
      </c>
      <c r="C24" s="25">
        <f>'Initial Dilution'!G21</f>
        <v>0</v>
      </c>
      <c r="D24" s="54"/>
      <c r="E24" s="54"/>
      <c r="F24" s="102">
        <f t="shared" si="0"/>
        <v>0</v>
      </c>
      <c r="G24" s="78">
        <f t="shared" si="1"/>
        <v>0</v>
      </c>
      <c r="H24" s="103">
        <f t="shared" si="2"/>
        <v>50</v>
      </c>
      <c r="I24" s="78">
        <f t="shared" si="5"/>
        <v>0</v>
      </c>
      <c r="J24" s="80">
        <f t="shared" si="4"/>
        <v>0</v>
      </c>
      <c r="K24" s="88"/>
    </row>
    <row r="25" spans="1:11" x14ac:dyDescent="0.25">
      <c r="A25" s="99" t="str">
        <f>'Initial Dilution'!C22</f>
        <v>-labID-MXXXX-YYMMDD</v>
      </c>
      <c r="B25" s="99">
        <f>'Initial Dilution'!D22</f>
        <v>0</v>
      </c>
      <c r="C25" s="89">
        <f>'Initial Dilution'!G22</f>
        <v>0</v>
      </c>
      <c r="D25" s="51"/>
      <c r="E25" s="51"/>
      <c r="F25" s="100">
        <f t="shared" si="0"/>
        <v>0</v>
      </c>
      <c r="G25" s="75">
        <f t="shared" si="1"/>
        <v>0</v>
      </c>
      <c r="H25" s="101">
        <f t="shared" si="2"/>
        <v>50</v>
      </c>
      <c r="I25" s="75">
        <f t="shared" si="5"/>
        <v>0</v>
      </c>
      <c r="J25" s="76">
        <f t="shared" si="4"/>
        <v>0</v>
      </c>
      <c r="K25" s="36"/>
    </row>
    <row r="26" spans="1:11" x14ac:dyDescent="0.25">
      <c r="A26" s="99" t="str">
        <f>'Initial Dilution'!C23</f>
        <v>-labID-MXXXX-YYMMDD</v>
      </c>
      <c r="B26" s="99">
        <f>'Initial Dilution'!D23</f>
        <v>0</v>
      </c>
      <c r="C26" s="89">
        <f>'Initial Dilution'!G23</f>
        <v>0</v>
      </c>
      <c r="D26" s="51"/>
      <c r="E26" s="51"/>
      <c r="F26" s="100">
        <f t="shared" si="0"/>
        <v>0</v>
      </c>
      <c r="G26" s="75">
        <f t="shared" si="1"/>
        <v>0</v>
      </c>
      <c r="H26" s="101">
        <f t="shared" si="2"/>
        <v>50</v>
      </c>
      <c r="I26" s="75">
        <f t="shared" si="5"/>
        <v>0</v>
      </c>
      <c r="J26" s="76">
        <f t="shared" si="4"/>
        <v>0</v>
      </c>
      <c r="K26" s="88"/>
    </row>
    <row r="27" spans="1:11" x14ac:dyDescent="0.25">
      <c r="A27" s="99" t="str">
        <f>'Initial Dilution'!C24</f>
        <v>-labID-MXXXX-YYMMDD</v>
      </c>
      <c r="B27" s="99">
        <f>'Initial Dilution'!D24</f>
        <v>0</v>
      </c>
      <c r="C27" s="89">
        <f>'Initial Dilution'!G24</f>
        <v>0</v>
      </c>
      <c r="D27" s="51"/>
      <c r="E27" s="51"/>
      <c r="F27" s="100">
        <f t="shared" si="0"/>
        <v>0</v>
      </c>
      <c r="G27" s="75">
        <f t="shared" si="1"/>
        <v>0</v>
      </c>
      <c r="H27" s="101">
        <f t="shared" si="2"/>
        <v>50</v>
      </c>
      <c r="I27" s="75">
        <f t="shared" si="5"/>
        <v>0</v>
      </c>
      <c r="J27" s="76">
        <f t="shared" si="4"/>
        <v>0</v>
      </c>
      <c r="K27" s="88"/>
    </row>
    <row r="28" spans="1:11" x14ac:dyDescent="0.25">
      <c r="A28" s="39" t="str">
        <f>'Initial Dilution'!C25</f>
        <v>-labID-MXXXX-YYMMDD</v>
      </c>
      <c r="B28" s="39">
        <f>'Initial Dilution'!D25</f>
        <v>0</v>
      </c>
      <c r="C28" s="25">
        <f>'Initial Dilution'!G25</f>
        <v>0</v>
      </c>
      <c r="D28" s="54"/>
      <c r="E28" s="54"/>
      <c r="F28" s="102">
        <f t="shared" si="0"/>
        <v>0</v>
      </c>
      <c r="G28" s="78">
        <f t="shared" si="1"/>
        <v>0</v>
      </c>
      <c r="H28" s="103">
        <f t="shared" si="2"/>
        <v>50</v>
      </c>
      <c r="I28" s="78">
        <f t="shared" si="5"/>
        <v>0</v>
      </c>
      <c r="J28" s="80">
        <f t="shared" si="4"/>
        <v>0</v>
      </c>
      <c r="K28" s="88"/>
    </row>
    <row r="29" spans="1:11" x14ac:dyDescent="0.25">
      <c r="A29" s="99" t="str">
        <f>'Initial Dilution'!C26</f>
        <v>-labID-MXXXX-YYMMDD</v>
      </c>
      <c r="B29" s="99">
        <f>'Initial Dilution'!D26</f>
        <v>0</v>
      </c>
      <c r="C29" s="89">
        <f>'Initial Dilution'!G26</f>
        <v>0</v>
      </c>
      <c r="D29" s="51"/>
      <c r="E29" s="51"/>
      <c r="F29" s="100">
        <f t="shared" si="0"/>
        <v>0</v>
      </c>
      <c r="G29" s="75">
        <f t="shared" si="1"/>
        <v>0</v>
      </c>
      <c r="H29" s="101">
        <f t="shared" si="2"/>
        <v>50</v>
      </c>
      <c r="I29" s="75">
        <f t="shared" si="5"/>
        <v>0</v>
      </c>
      <c r="J29" s="76">
        <f t="shared" si="4"/>
        <v>0</v>
      </c>
      <c r="K29" s="88"/>
    </row>
    <row r="30" spans="1:11" x14ac:dyDescent="0.25">
      <c r="A30" s="99" t="str">
        <f>'Initial Dilution'!C27</f>
        <v>-labID-MXXXX-YYMMDD</v>
      </c>
      <c r="B30" s="99">
        <f>'Initial Dilution'!D27</f>
        <v>0</v>
      </c>
      <c r="C30" s="89">
        <f>'Initial Dilution'!G27</f>
        <v>0</v>
      </c>
      <c r="D30" s="51"/>
      <c r="E30" s="51"/>
      <c r="F30" s="100">
        <f t="shared" si="0"/>
        <v>0</v>
      </c>
      <c r="G30" s="75">
        <f t="shared" si="1"/>
        <v>0</v>
      </c>
      <c r="H30" s="101">
        <f t="shared" si="2"/>
        <v>50</v>
      </c>
      <c r="I30" s="75">
        <f t="shared" si="5"/>
        <v>0</v>
      </c>
      <c r="J30" s="76">
        <f t="shared" si="4"/>
        <v>0</v>
      </c>
      <c r="K30" s="88"/>
    </row>
    <row r="31" spans="1:11" x14ac:dyDescent="0.25">
      <c r="A31" s="99" t="str">
        <f>'Initial Dilution'!C28</f>
        <v>-labID-MXXXX-YYMMDD</v>
      </c>
      <c r="B31" s="99">
        <f>'Initial Dilution'!D28</f>
        <v>0</v>
      </c>
      <c r="C31" s="89">
        <f>'Initial Dilution'!G28</f>
        <v>0</v>
      </c>
      <c r="D31" s="51"/>
      <c r="E31" s="51"/>
      <c r="F31" s="100">
        <f t="shared" si="0"/>
        <v>0</v>
      </c>
      <c r="G31" s="75">
        <f t="shared" si="1"/>
        <v>0</v>
      </c>
      <c r="H31" s="101">
        <f t="shared" si="2"/>
        <v>50</v>
      </c>
      <c r="I31" s="75">
        <f t="shared" si="5"/>
        <v>0</v>
      </c>
      <c r="J31" s="76">
        <f t="shared" si="4"/>
        <v>0</v>
      </c>
      <c r="K31" s="88"/>
    </row>
    <row r="32" spans="1:11" x14ac:dyDescent="0.25">
      <c r="A32" s="39" t="str">
        <f>'Initial Dilution'!C29</f>
        <v>-labID-MXXXX-YYMMDD</v>
      </c>
      <c r="B32" s="39">
        <f>'Initial Dilution'!D29</f>
        <v>0</v>
      </c>
      <c r="C32" s="25">
        <f>'Initial Dilution'!G29</f>
        <v>0</v>
      </c>
      <c r="D32" s="54"/>
      <c r="E32" s="54"/>
      <c r="F32" s="102">
        <f t="shared" si="0"/>
        <v>0</v>
      </c>
      <c r="G32" s="78">
        <f t="shared" si="1"/>
        <v>0</v>
      </c>
      <c r="H32" s="103">
        <f t="shared" si="2"/>
        <v>50</v>
      </c>
      <c r="I32" s="78">
        <f t="shared" si="5"/>
        <v>0</v>
      </c>
      <c r="J32" s="80">
        <f t="shared" si="4"/>
        <v>0</v>
      </c>
      <c r="K32" s="88"/>
    </row>
    <row r="33" spans="1:11" x14ac:dyDescent="0.25">
      <c r="A33" s="99" t="str">
        <f>'Initial Dilution'!C30</f>
        <v>-labID-MXXXX-YYMMDD</v>
      </c>
      <c r="B33" s="99">
        <f>'Initial Dilution'!D30</f>
        <v>0</v>
      </c>
      <c r="C33" s="89">
        <f>'Initial Dilution'!G30</f>
        <v>0</v>
      </c>
      <c r="D33" s="51"/>
      <c r="E33" s="51"/>
      <c r="F33" s="100">
        <f t="shared" si="0"/>
        <v>0</v>
      </c>
      <c r="G33" s="75">
        <f t="shared" si="1"/>
        <v>0</v>
      </c>
      <c r="H33" s="101">
        <f t="shared" si="2"/>
        <v>50</v>
      </c>
      <c r="I33" s="75">
        <f t="shared" si="5"/>
        <v>0</v>
      </c>
      <c r="J33" s="76">
        <f t="shared" si="4"/>
        <v>0</v>
      </c>
      <c r="K33" s="88"/>
    </row>
    <row r="34" spans="1:11" x14ac:dyDescent="0.25">
      <c r="A34" s="99" t="str">
        <f>'Initial Dilution'!C31</f>
        <v>-labID-MXXXX-YYMMDD</v>
      </c>
      <c r="B34" s="99">
        <f>'Initial Dilution'!D31</f>
        <v>0</v>
      </c>
      <c r="C34" s="89">
        <f>'Initial Dilution'!G31</f>
        <v>0</v>
      </c>
      <c r="D34" s="51"/>
      <c r="E34" s="51"/>
      <c r="F34" s="100">
        <f t="shared" si="0"/>
        <v>0</v>
      </c>
      <c r="G34" s="75">
        <f t="shared" si="1"/>
        <v>0</v>
      </c>
      <c r="H34" s="101">
        <f t="shared" si="2"/>
        <v>50</v>
      </c>
      <c r="I34" s="75">
        <f t="shared" si="5"/>
        <v>0</v>
      </c>
      <c r="J34" s="76">
        <f t="shared" si="4"/>
        <v>0</v>
      </c>
      <c r="K34" s="88"/>
    </row>
    <row r="35" spans="1:11" x14ac:dyDescent="0.25">
      <c r="A35" s="99" t="str">
        <f>'Initial Dilution'!C32</f>
        <v>-labID-MXXXX-YYMMDD</v>
      </c>
      <c r="B35" s="99">
        <f>'Initial Dilution'!D32</f>
        <v>0</v>
      </c>
      <c r="C35" s="89">
        <f>'Initial Dilution'!G32</f>
        <v>0</v>
      </c>
      <c r="D35" s="51"/>
      <c r="E35" s="51"/>
      <c r="F35" s="100">
        <f t="shared" si="0"/>
        <v>0</v>
      </c>
      <c r="G35" s="75">
        <f t="shared" si="1"/>
        <v>0</v>
      </c>
      <c r="H35" s="101">
        <f t="shared" si="2"/>
        <v>50</v>
      </c>
      <c r="I35" s="75">
        <f t="shared" si="5"/>
        <v>0</v>
      </c>
      <c r="J35" s="76">
        <f t="shared" si="4"/>
        <v>0</v>
      </c>
      <c r="K35" s="88"/>
    </row>
    <row r="36" spans="1:11" x14ac:dyDescent="0.25">
      <c r="A36" s="39" t="str">
        <f>'Initial Dilution'!C33</f>
        <v>-labID-MXXXX-YYMMDD</v>
      </c>
      <c r="B36" s="39">
        <f>'Initial Dilution'!D33</f>
        <v>0</v>
      </c>
      <c r="C36" s="25">
        <f>'Initial Dilution'!G33</f>
        <v>0</v>
      </c>
      <c r="D36" s="54"/>
      <c r="E36" s="54"/>
      <c r="F36" s="102">
        <f t="shared" si="0"/>
        <v>0</v>
      </c>
      <c r="G36" s="78">
        <f t="shared" si="1"/>
        <v>0</v>
      </c>
      <c r="H36" s="103">
        <f t="shared" si="2"/>
        <v>50</v>
      </c>
      <c r="I36" s="78">
        <f t="shared" si="5"/>
        <v>0</v>
      </c>
      <c r="J36" s="80">
        <f t="shared" si="4"/>
        <v>0</v>
      </c>
      <c r="K36" s="88"/>
    </row>
    <row r="37" spans="1:11" x14ac:dyDescent="0.25">
      <c r="A37" s="6" t="str">
        <f>'Initial Dilution'!C34</f>
        <v>-labID-MXXXX-YYMMDD</v>
      </c>
      <c r="B37" s="6">
        <f>'Initial Dilution'!D34</f>
        <v>0</v>
      </c>
      <c r="C37" s="13">
        <f>'Initial Dilution'!G34</f>
        <v>0</v>
      </c>
      <c r="D37" s="51"/>
      <c r="E37" s="51"/>
      <c r="F37" s="71">
        <f t="shared" si="0"/>
        <v>0</v>
      </c>
      <c r="G37" s="82">
        <f t="shared" si="1"/>
        <v>0</v>
      </c>
      <c r="H37" s="81">
        <f t="shared" si="2"/>
        <v>50</v>
      </c>
      <c r="I37" s="75">
        <f t="shared" si="5"/>
        <v>0</v>
      </c>
      <c r="J37" s="76">
        <f t="shared" si="4"/>
        <v>0</v>
      </c>
      <c r="K37" s="37"/>
    </row>
    <row r="38" spans="1:11" x14ac:dyDescent="0.25">
      <c r="A38" s="6" t="str">
        <f>'Initial Dilution'!C35</f>
        <v>-labID-MXXXX-YYMMDD</v>
      </c>
      <c r="B38" s="6">
        <f>'Initial Dilution'!D35</f>
        <v>0</v>
      </c>
      <c r="C38" s="13">
        <f>'Initial Dilution'!G35</f>
        <v>0</v>
      </c>
      <c r="D38" s="51"/>
      <c r="E38" s="51"/>
      <c r="F38" s="71">
        <f t="shared" si="0"/>
        <v>0</v>
      </c>
      <c r="G38" s="82">
        <f t="shared" si="1"/>
        <v>0</v>
      </c>
      <c r="H38" s="81">
        <f t="shared" si="2"/>
        <v>50</v>
      </c>
      <c r="I38" s="75">
        <f t="shared" si="5"/>
        <v>0</v>
      </c>
      <c r="J38" s="76">
        <f t="shared" si="4"/>
        <v>0</v>
      </c>
      <c r="K38" s="37"/>
    </row>
    <row r="39" spans="1:11" x14ac:dyDescent="0.25">
      <c r="A39" s="6" t="str">
        <f>'Initial Dilution'!C36</f>
        <v>-labID-MXXXX-YYMMDD</v>
      </c>
      <c r="B39" s="6">
        <f>'Initial Dilution'!D36</f>
        <v>0</v>
      </c>
      <c r="C39" s="13">
        <f>'Initial Dilution'!G36</f>
        <v>0</v>
      </c>
      <c r="D39" s="51"/>
      <c r="E39" s="51"/>
      <c r="F39" s="71">
        <f t="shared" si="0"/>
        <v>0</v>
      </c>
      <c r="G39" s="82">
        <f t="shared" si="1"/>
        <v>0</v>
      </c>
      <c r="H39" s="81">
        <f t="shared" si="2"/>
        <v>50</v>
      </c>
      <c r="I39" s="75">
        <f t="shared" si="5"/>
        <v>0</v>
      </c>
      <c r="J39" s="76">
        <f t="shared" si="4"/>
        <v>0</v>
      </c>
      <c r="K39" s="37"/>
    </row>
    <row r="40" spans="1:11" x14ac:dyDescent="0.25">
      <c r="A40" s="39" t="str">
        <f>'Initial Dilution'!C37</f>
        <v>-labID-MXXXX-YYMMDD</v>
      </c>
      <c r="B40" s="39">
        <f>'Initial Dilution'!D37</f>
        <v>0</v>
      </c>
      <c r="C40" s="25">
        <f>'Initial Dilution'!G37</f>
        <v>0</v>
      </c>
      <c r="D40" s="54"/>
      <c r="E40" s="54"/>
      <c r="F40" s="77">
        <f t="shared" si="0"/>
        <v>0</v>
      </c>
      <c r="G40" s="83">
        <f t="shared" si="1"/>
        <v>0</v>
      </c>
      <c r="H40" s="84">
        <f t="shared" si="2"/>
        <v>50</v>
      </c>
      <c r="I40" s="78">
        <f t="shared" si="5"/>
        <v>0</v>
      </c>
      <c r="J40" s="80">
        <f t="shared" si="4"/>
        <v>0</v>
      </c>
      <c r="K40" s="37"/>
    </row>
    <row r="41" spans="1:11" x14ac:dyDescent="0.25">
      <c r="A41" s="6" t="str">
        <f>'Initial Dilution'!C38</f>
        <v>-labID-MXXXX-YYMMDD</v>
      </c>
      <c r="B41" s="6">
        <f>'Initial Dilution'!D38</f>
        <v>0</v>
      </c>
      <c r="C41" s="24">
        <f>'Initial Dilution'!G38</f>
        <v>0</v>
      </c>
      <c r="D41" s="47"/>
      <c r="E41" s="47"/>
      <c r="F41" s="71">
        <f t="shared" si="0"/>
        <v>0</v>
      </c>
      <c r="G41" s="72">
        <f t="shared" si="1"/>
        <v>0</v>
      </c>
      <c r="H41" s="73">
        <f t="shared" si="2"/>
        <v>50</v>
      </c>
      <c r="I41" s="72">
        <f t="shared" si="5"/>
        <v>0</v>
      </c>
      <c r="J41" s="74">
        <f t="shared" si="4"/>
        <v>0</v>
      </c>
      <c r="K41" s="37"/>
    </row>
    <row r="42" spans="1:11" x14ac:dyDescent="0.25">
      <c r="A42" s="6" t="str">
        <f>'Initial Dilution'!C39</f>
        <v>-labID-MXXXX-YYMMDD</v>
      </c>
      <c r="B42" s="6">
        <f>'Initial Dilution'!D39</f>
        <v>0</v>
      </c>
      <c r="C42" s="13">
        <f>'Initial Dilution'!G39</f>
        <v>0</v>
      </c>
      <c r="D42" s="51"/>
      <c r="E42" s="51"/>
      <c r="F42" s="71">
        <f t="shared" si="0"/>
        <v>0</v>
      </c>
      <c r="G42" s="75">
        <f t="shared" si="1"/>
        <v>0</v>
      </c>
      <c r="H42" s="73">
        <f t="shared" si="2"/>
        <v>50</v>
      </c>
      <c r="I42" s="75">
        <f t="shared" si="5"/>
        <v>0</v>
      </c>
      <c r="J42" s="76">
        <f t="shared" si="4"/>
        <v>0</v>
      </c>
      <c r="K42" s="37"/>
    </row>
    <row r="43" spans="1:11" x14ac:dyDescent="0.25">
      <c r="A43" s="6" t="str">
        <f>'Initial Dilution'!C40</f>
        <v>-labID-MXXXX-YYMMDD</v>
      </c>
      <c r="B43" s="6">
        <f>'Initial Dilution'!D40</f>
        <v>0</v>
      </c>
      <c r="C43" s="13">
        <f>'Initial Dilution'!G40</f>
        <v>0</v>
      </c>
      <c r="D43" s="51"/>
      <c r="E43" s="51"/>
      <c r="F43" s="71">
        <f t="shared" si="0"/>
        <v>0</v>
      </c>
      <c r="G43" s="75">
        <f t="shared" si="1"/>
        <v>0</v>
      </c>
      <c r="H43" s="73">
        <f t="shared" si="2"/>
        <v>50</v>
      </c>
      <c r="I43" s="75">
        <f t="shared" si="5"/>
        <v>0</v>
      </c>
      <c r="J43" s="76">
        <f t="shared" si="4"/>
        <v>0</v>
      </c>
      <c r="K43" s="37"/>
    </row>
    <row r="44" spans="1:11" x14ac:dyDescent="0.25">
      <c r="A44" s="39" t="str">
        <f>'Initial Dilution'!C41</f>
        <v>-labID-MXXXX-YYMMDD</v>
      </c>
      <c r="B44" s="39">
        <f>'Initial Dilution'!D41</f>
        <v>0</v>
      </c>
      <c r="C44" s="25">
        <f>'Initial Dilution'!G41</f>
        <v>0</v>
      </c>
      <c r="D44" s="54"/>
      <c r="E44" s="54"/>
      <c r="F44" s="77">
        <f t="shared" si="0"/>
        <v>0</v>
      </c>
      <c r="G44" s="78">
        <f t="shared" si="1"/>
        <v>0</v>
      </c>
      <c r="H44" s="79">
        <f t="shared" si="2"/>
        <v>50</v>
      </c>
      <c r="I44" s="78">
        <f t="shared" si="5"/>
        <v>0</v>
      </c>
      <c r="J44" s="80">
        <f t="shared" si="4"/>
        <v>0</v>
      </c>
      <c r="K44" s="37"/>
    </row>
    <row r="46" spans="1:11" x14ac:dyDescent="0.25">
      <c r="B46" s="4" t="s">
        <v>60</v>
      </c>
      <c r="C46" s="71">
        <f>'Initial Dilution'!G44</f>
        <v>14.6</v>
      </c>
      <c r="G46" s="135" t="s">
        <v>61</v>
      </c>
      <c r="H46" s="135"/>
      <c r="I46" s="135"/>
      <c r="J46" s="61"/>
    </row>
    <row r="47" spans="1:11" x14ac:dyDescent="0.25">
      <c r="A47" t="s">
        <v>62</v>
      </c>
    </row>
    <row r="48" spans="1:11" x14ac:dyDescent="0.25">
      <c r="A48" t="s">
        <v>25</v>
      </c>
      <c r="G48" s="29"/>
      <c r="H48" s="26"/>
      <c r="I48" s="37" t="s">
        <v>63</v>
      </c>
      <c r="J48" s="37" t="s">
        <v>64</v>
      </c>
    </row>
    <row r="49" spans="1:10" x14ac:dyDescent="0.25">
      <c r="A49" s="60"/>
      <c r="B49" s="60"/>
      <c r="G49" s="28" t="s">
        <v>65</v>
      </c>
      <c r="I49" s="61"/>
      <c r="J49" s="58"/>
    </row>
    <row r="50" spans="1:10" x14ac:dyDescent="0.25">
      <c r="A50" s="60"/>
      <c r="B50" s="60"/>
      <c r="G50" s="14" t="s">
        <v>66</v>
      </c>
      <c r="I50" s="61"/>
      <c r="J50" s="58"/>
    </row>
    <row r="51" spans="1:10" x14ac:dyDescent="0.25">
      <c r="A51" s="60"/>
      <c r="B51" s="60"/>
      <c r="G51" s="15" t="s">
        <v>67</v>
      </c>
      <c r="H51" s="11"/>
      <c r="I51" s="61"/>
      <c r="J51" s="58"/>
    </row>
    <row r="52" spans="1:10" x14ac:dyDescent="0.25">
      <c r="A52" s="60"/>
      <c r="B52" s="60"/>
    </row>
    <row r="53" spans="1:10" x14ac:dyDescent="0.25">
      <c r="A53" s="60"/>
      <c r="B53" s="60"/>
      <c r="G53" s="123" t="s">
        <v>68</v>
      </c>
      <c r="H53" s="124"/>
      <c r="I53" s="113"/>
      <c r="J53" s="113"/>
    </row>
    <row r="54" spans="1:10" x14ac:dyDescent="0.25">
      <c r="A54" s="60"/>
      <c r="B54" s="60"/>
      <c r="G54" s="29" t="s">
        <v>69</v>
      </c>
      <c r="H54" s="38"/>
      <c r="I54" s="125"/>
      <c r="J54" s="125"/>
    </row>
    <row r="55" spans="1:10" x14ac:dyDescent="0.25">
      <c r="A55" s="60"/>
      <c r="B55" s="60"/>
      <c r="G55" s="29" t="s">
        <v>70</v>
      </c>
      <c r="H55" s="38"/>
      <c r="I55" s="126"/>
      <c r="J55" s="127"/>
    </row>
    <row r="56" spans="1:10" x14ac:dyDescent="0.25">
      <c r="A56" s="60"/>
      <c r="B56" s="60"/>
      <c r="G56" s="29" t="s">
        <v>71</v>
      </c>
      <c r="H56" s="38"/>
      <c r="I56" s="126"/>
      <c r="J56" s="127"/>
    </row>
    <row r="57" spans="1:10" x14ac:dyDescent="0.25">
      <c r="A57" s="60"/>
      <c r="B57" s="60"/>
      <c r="G57" s="29" t="s">
        <v>72</v>
      </c>
      <c r="H57" s="38"/>
      <c r="I57" s="128"/>
      <c r="J57" s="127"/>
    </row>
  </sheetData>
  <mergeCells count="10">
    <mergeCell ref="E10:F10"/>
    <mergeCell ref="G10:H10"/>
    <mergeCell ref="I10:I12"/>
    <mergeCell ref="J10:J12"/>
    <mergeCell ref="G46:I46"/>
    <mergeCell ref="G53:J53"/>
    <mergeCell ref="I54:J54"/>
    <mergeCell ref="I55:J55"/>
    <mergeCell ref="I56:J56"/>
    <mergeCell ref="I57:J57"/>
  </mergeCells>
  <dataValidations count="2">
    <dataValidation type="list" allowBlank="1" showInputMessage="1" sqref="J4">
      <formula1>$I$7:$J$7</formula1>
    </dataValidation>
    <dataValidation type="list" allowBlank="1" showInputMessage="1" sqref="K13:K44">
      <formula1>"Machine failure, Low coverage, Concentration lost during clean-up, Contamination, Positive Control"</formula1>
    </dataValidation>
  </dataValidations>
  <pageMargins left="0.7" right="0.7" top="0.75" bottom="0.75" header="0.3" footer="0.3"/>
  <pageSetup orientation="portrait" r:id="rId1"/>
  <headerFooter>
    <oddHeader>&amp;C&amp;"-,Bold"Nextera XT Library Workbook</oddHeader>
    <oddFooter>&amp;LDoc. No. EDLB.TE.C.017.F01&amp;CVer. No. 02                     Effective Date:     12/07/2015&amp;RPage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activeCell="C51" sqref="C51"/>
    </sheetView>
  </sheetViews>
  <sheetFormatPr defaultRowHeight="15" x14ac:dyDescent="0.25"/>
  <cols>
    <col min="1" max="1" width="32.85546875" bestFit="1" customWidth="1"/>
    <col min="3" max="3" width="13.28515625" bestFit="1" customWidth="1"/>
    <col min="4" max="4" width="12.7109375" bestFit="1" customWidth="1"/>
    <col min="5" max="5" width="11.28515625" customWidth="1"/>
    <col min="7" max="7" width="10.85546875" bestFit="1" customWidth="1"/>
  </cols>
  <sheetData>
    <row r="1" spans="1:2" x14ac:dyDescent="0.25">
      <c r="A1" t="s">
        <v>73</v>
      </c>
    </row>
    <row r="2" spans="1:2" x14ac:dyDescent="0.25">
      <c r="A2" t="s">
        <v>74</v>
      </c>
      <c r="B2">
        <v>5</v>
      </c>
    </row>
    <row r="3" spans="1:2" x14ac:dyDescent="0.25">
      <c r="A3" t="s">
        <v>75</v>
      </c>
      <c r="B3" t="str">
        <f>'Initial Dilution'!$C$6</f>
        <v>YJ (YLM3)</v>
      </c>
    </row>
    <row r="4" spans="1:2" x14ac:dyDescent="0.25">
      <c r="A4" t="s">
        <v>47</v>
      </c>
      <c r="B4" s="62">
        <f>'Normalization and Pooling'!$B$4</f>
        <v>43620</v>
      </c>
    </row>
    <row r="5" spans="1:2" x14ac:dyDescent="0.25">
      <c r="A5" t="s">
        <v>76</v>
      </c>
      <c r="B5" t="s">
        <v>77</v>
      </c>
    </row>
    <row r="6" spans="1:2" x14ac:dyDescent="0.25">
      <c r="A6" t="s">
        <v>78</v>
      </c>
      <c r="B6" t="s">
        <v>79</v>
      </c>
    </row>
    <row r="7" spans="1:2" x14ac:dyDescent="0.25">
      <c r="A7" t="s">
        <v>80</v>
      </c>
      <c r="B7" t="s">
        <v>81</v>
      </c>
    </row>
    <row r="8" spans="1:2" x14ac:dyDescent="0.25">
      <c r="A8" t="s">
        <v>82</v>
      </c>
      <c r="B8" t="s">
        <v>149</v>
      </c>
    </row>
    <row r="9" spans="1:2" x14ac:dyDescent="0.25">
      <c r="A9" t="s">
        <v>83</v>
      </c>
      <c r="B9" t="s">
        <v>148</v>
      </c>
    </row>
    <row r="10" spans="1:2" x14ac:dyDescent="0.25">
      <c r="A10" t="s">
        <v>84</v>
      </c>
    </row>
    <row r="11" spans="1:2" x14ac:dyDescent="0.25">
      <c r="A11" t="s">
        <v>85</v>
      </c>
      <c r="B11" t="s">
        <v>86</v>
      </c>
    </row>
    <row r="13" spans="1:2" x14ac:dyDescent="0.25">
      <c r="A13" t="s">
        <v>87</v>
      </c>
    </row>
    <row r="14" spans="1:2" x14ac:dyDescent="0.25">
      <c r="A14" t="str">
        <f>IF(OR('Initial Dilution'!C7=Indices!G2, 'Initial Dilution'!C7=Indices!G4), "151", "251")</f>
        <v>251</v>
      </c>
    </row>
    <row r="15" spans="1:2" x14ac:dyDescent="0.25">
      <c r="A15" t="str">
        <f>IF(OR('Initial Dilution'!C7=Indices!G2, 'Initial Dilution'!C7=Indices!G4), "151", "251")</f>
        <v>251</v>
      </c>
    </row>
    <row r="17" spans="1:11" x14ac:dyDescent="0.25">
      <c r="A17" t="s">
        <v>88</v>
      </c>
    </row>
    <row r="18" spans="1:11" x14ac:dyDescent="0.25">
      <c r="A18" t="s">
        <v>89</v>
      </c>
      <c r="B18">
        <v>0</v>
      </c>
    </row>
    <row r="19" spans="1:11" x14ac:dyDescent="0.25">
      <c r="A19" t="s">
        <v>90</v>
      </c>
      <c r="B19" t="s">
        <v>147</v>
      </c>
    </row>
    <row r="20" spans="1:11" x14ac:dyDescent="0.25">
      <c r="A20" t="s">
        <v>146</v>
      </c>
      <c r="B20" t="s">
        <v>145</v>
      </c>
    </row>
    <row r="22" spans="1:11" x14ac:dyDescent="0.25">
      <c r="A22" t="s">
        <v>91</v>
      </c>
    </row>
    <row r="23" spans="1:11" x14ac:dyDescent="0.25">
      <c r="A23" t="s">
        <v>92</v>
      </c>
      <c r="B23" t="s">
        <v>93</v>
      </c>
      <c r="C23" t="s">
        <v>94</v>
      </c>
      <c r="D23" t="s">
        <v>95</v>
      </c>
      <c r="E23" t="s">
        <v>144</v>
      </c>
      <c r="F23" t="s">
        <v>96</v>
      </c>
      <c r="G23" t="s">
        <v>97</v>
      </c>
      <c r="H23" t="s">
        <v>98</v>
      </c>
      <c r="I23" t="s">
        <v>99</v>
      </c>
      <c r="J23" t="s">
        <v>100</v>
      </c>
      <c r="K23" t="s">
        <v>84</v>
      </c>
    </row>
    <row r="24" spans="1:11" x14ac:dyDescent="0.25">
      <c r="A24" t="str">
        <f>IF(LEN(TRIM('Initial Dilution'!$B10))&gt;0, TRIM('Initial Dilution'!$C10),"")</f>
        <v>2016C-XXXX-labID-MXXXX-YYMMDD</v>
      </c>
      <c r="C24" t="str">
        <f>IF(LEN('Initial Dilution'!$B10)&gt;0, 'Initial Dilution'!$C$3,"")</f>
        <v>labID-MXXXX-YYMMDD</v>
      </c>
      <c r="D24" t="str">
        <f>IF(AND(LEN(TRIM('Initial Dilution'!$C$2)) &gt; 0, LEN(TRIM('Initial Dilution'!$B10)) &gt; 0), 'Initial Dilution'!$A10, "")</f>
        <v>A01</v>
      </c>
      <c r="E24" t="str">
        <f>IF(AND(LEN(TRIM('Initial Dilution'!$C$2)) &gt; 0, LEN(TRIM('Initial Dilution'!$B10)) &gt; 0), 'Initial Dilution'!$E10, "")</f>
        <v>A01</v>
      </c>
      <c r="F24" t="str">
        <f>IF(LEN($E24)&gt;0, "D7"&amp;IF(LEFT($E24,1)="A",CHOOSE(RIGHT($E24,2)+0,"01","02","03","04","05","06","07","08","09","10","11","12"),IF(LEFT($E24,1)="B",CHOOSE(RIGHT($E24,2)+0,"01","02","03","04","05","06","07","08","09","10","11","12"),IF(LEFT($E24,1)="C",CHOOSE(RIGHT($E24,2)+0,"01","02","03","04","05","06","07","08","09","10","11","12"),IF(LEFT($E24,1)="D",CHOOSE(RIGHT($E24,2)+0,"01","02","03","04","05","06","07","08","09","10","11","12"),IF(LEFT($E24,1)="E",CHOOSE(RIGHT($E24,2)+0,"01","02","03","04","05","06","07","08","09","10","11","12"),IF(LEFT($E24,1)="F",CHOOSE(RIGHT($E24,2)+0,"01","02","03","04","05","06","07","08","09","10","11","12"),IF(LEFT($E24,1)="G",CHOOSE(RIGHT($E24,2)+0,"01","02","03","04","05","06","07","08","09","10","11","12"),IF(LEFT($E24,1)="H",CHOOSE(RIGHT($E24,2)+0,"01","02","03","04","05","06","07","08","09","10","11","12"),"")))))))), "")</f>
        <v>D701</v>
      </c>
      <c r="G24" t="str">
        <f>IF(LEN($F24)&gt;0, VLOOKUP($F24, Indices!$A:$B, 2, FALSE), "")</f>
        <v>ATTACTCG</v>
      </c>
      <c r="H24" t="str">
        <f>IF(LEN($E24)&gt;0, "D5"&amp;IF(LEFT($E24,1)="A",CHOOSE(RIGHT($E24,2)+0,"01","01","01","01","01","01","01","01","01","01","01","01"),IF(LEFT($E24,1)="B",CHOOSE(RIGHT($E24,2)+0,"02","02","02","02","02","02","02","02","02","02","02","02"),IF(LEFT($E24,1)="C",CHOOSE(RIGHT($E24,2)+0,"03","03","03","03","03","03","03","03","03","03","03","03"),IF(LEFT($E24,1)="D",CHOOSE(RIGHT($E24,2)+0,"04","04","04","04","04","04","04","04","04","04","04","04"),IF(LEFT($E24,1)="E",CHOOSE(RIGHT($E24,2)+0,"05","05","05","05","05","05","05","05","05","05","05","05"),IF(LEFT($E24,1)="F",CHOOSE(RIGHT($E24,2)+0,"06","06","06","06","06","06","06","06","06","06","06","06"),IF(LEFT($E24,1)="G",CHOOSE(RIGHT($E24,2)+0,"07","07","07","07","07","07","07","07","07","07","07","07"),IF(LEFT($E24,1)="H",CHOOSE(RIGHT($E24,2)+0,"08","08","08","08","08","08","08","08","08","08","08","08"),"")))))))), "")</f>
        <v>D501</v>
      </c>
      <c r="I24" t="str">
        <f>IF(LEN($H24)&gt;0, VLOOKUP($H24, Indices!$A:$B, 2, FALSE), "")</f>
        <v>TATAGCCT</v>
      </c>
      <c r="K24" t="str">
        <f>IF(LEN('Initial Dilution'!$B10)=0, "", "Species=" &amp; SUBSTITUTE(SUBSTITUTE(TRIM('Initial Dilution'!$D10), ",", "_"), " ", "_")) &amp; IF(LEN('Initial Dilution'!$B10)=0, "", ";ExpectedGenomeSize=" &amp; VLOOKUP('Initial Dilution'!$B10, 'Initial Dilution'!$B:$G, 6, FALSE))</f>
        <v>Species=Escherichia_coli_var._O157:H7;ExpectedGenomeSize=5</v>
      </c>
    </row>
    <row r="25" spans="1:11" x14ac:dyDescent="0.25">
      <c r="A25" t="str">
        <f>IF(LEN(TRIM('Initial Dilution'!$B11))&gt;0, TRIM('Initial Dilution'!$C11),"")</f>
        <v>2016K-XXXX-labID-MXXXX-YYMMDD</v>
      </c>
      <c r="C25" t="str">
        <f>IF(LEN('Initial Dilution'!$B11)&gt;0, 'Initial Dilution'!$C$3,"")</f>
        <v>labID-MXXXX-YYMMDD</v>
      </c>
      <c r="D25" t="str">
        <f>IF(AND(LEN(TRIM('Initial Dilution'!$C$2)) &gt; 0, LEN(TRIM('Initial Dilution'!$B11)) &gt; 0), 'Initial Dilution'!$A11, "")</f>
        <v>B01</v>
      </c>
      <c r="E25" t="str">
        <f>IF(AND(LEN(TRIM('Initial Dilution'!$C$2)) &gt; 0, LEN(TRIM('Initial Dilution'!$B11)) &gt; 0), 'Initial Dilution'!$E11, "")</f>
        <v>B01</v>
      </c>
      <c r="F25" t="str">
        <f t="shared" ref="F25:F55" si="0">IF(LEN($E25)&gt;0, "D7"&amp;IF(LEFT($E25,1)="A",CHOOSE(RIGHT($E25,2)+0,"01","02","03","04","05","06","07","08","09","10","11","12"),IF(LEFT($E25,1)="B",CHOOSE(RIGHT($E25,2)+0,"01","02","03","04","05","06","07","08","09","10","11","12"),IF(LEFT($E25,1)="C",CHOOSE(RIGHT($E25,2)+0,"01","02","03","04","05","06","07","08","09","10","11","12"),IF(LEFT($E25,1)="D",CHOOSE(RIGHT($E25,2)+0,"01","02","03","04","05","06","07","08","09","10","11","12"),IF(LEFT($E25,1)="E",CHOOSE(RIGHT($E25,2)+0,"01","02","03","04","05","06","07","08","09","10","11","12"),IF(LEFT($E25,1)="F",CHOOSE(RIGHT($E25,2)+0,"01","02","03","04","05","06","07","08","09","10","11","12"),IF(LEFT($E25,1)="G",CHOOSE(RIGHT($E25,2)+0,"01","02","03","04","05","06","07","08","09","10","11","12"),IF(LEFT($E25,1)="H",CHOOSE(RIGHT($E25,2)+0,"01","02","03","04","05","06","07","08","09","10","11","12"),"")))))))), "")</f>
        <v>D701</v>
      </c>
      <c r="G25" t="str">
        <f>IF(LEN($F25)&gt;0, VLOOKUP($F25, Indices!$A:$B, 2, FALSE), "")</f>
        <v>ATTACTCG</v>
      </c>
      <c r="H25" t="str">
        <f t="shared" ref="H25:H55" si="1">IF(LEN($E25)&gt;0, "D5"&amp;IF(LEFT($E25,1)="A",CHOOSE(RIGHT($E25,2)+0,"01","01","01","01","01","01","01","01","01","01","01","01"),IF(LEFT($E25,1)="B",CHOOSE(RIGHT($E25,2)+0,"02","02","02","02","02","02","02","02","02","02","02","02"),IF(LEFT($E25,1)="C",CHOOSE(RIGHT($E25,2)+0,"03","03","03","03","03","03","03","03","03","03","03","03"),IF(LEFT($E25,1)="D",CHOOSE(RIGHT($E25,2)+0,"04","04","04","04","04","04","04","04","04","04","04","04"),IF(LEFT($E25,1)="E",CHOOSE(RIGHT($E25,2)+0,"05","05","05","05","05","05","05","05","05","05","05","05"),IF(LEFT($E25,1)="F",CHOOSE(RIGHT($E25,2)+0,"06","06","06","06","06","06","06","06","06","06","06","06"),IF(LEFT($E25,1)="G",CHOOSE(RIGHT($E25,2)+0,"07","07","07","07","07","07","07","07","07","07","07","07"),IF(LEFT($E25,1)="H",CHOOSE(RIGHT($E25,2)+0,"08","08","08","08","08","08","08","08","08","08","08","08"),"")))))))), "")</f>
        <v>D502</v>
      </c>
      <c r="I25" t="str">
        <f>IF(LEN($H25)&gt;0, VLOOKUP($H25, Indices!$A:$B, 2, FALSE), "")</f>
        <v>ATAGAGGC</v>
      </c>
      <c r="K25" t="str">
        <f>IF(LEN('Initial Dilution'!$B11)=0, "", "Species=" &amp; SUBSTITUTE(SUBSTITUTE(TRIM('Initial Dilution'!$D11), ",", "_"), " ", "_")) &amp; IF(LEN('Initial Dilution'!$B11)=0, "", ";ExpectedGenomeSize=" &amp; VLOOKUP('Initial Dilution'!$B11, 'Initial Dilution'!$B:$G, 6, FALSE))</f>
        <v>Species=Salmonella_enterica_var._Newport;ExpectedGenomeSize=5</v>
      </c>
    </row>
    <row r="26" spans="1:11" x14ac:dyDescent="0.25">
      <c r="A26" t="str">
        <f>IF(LEN(TRIM('Initial Dilution'!$B12))&gt;0, TRIM('Initial Dilution'!$C12),"")</f>
        <v>2016D-XXXX-labID-MXXXX-YYMMDD</v>
      </c>
      <c r="C26" t="str">
        <f>IF(LEN('Initial Dilution'!$B12)&gt;0, 'Initial Dilution'!$C$3,"")</f>
        <v>labID-MXXXX-YYMMDD</v>
      </c>
      <c r="D26" t="str">
        <f>IF(AND(LEN(TRIM('Initial Dilution'!$C$2)) &gt; 0, LEN(TRIM('Initial Dilution'!$B12)) &gt; 0), 'Initial Dilution'!$A12, "")</f>
        <v>C01</v>
      </c>
      <c r="E26" t="str">
        <f>IF(AND(LEN(TRIM('Initial Dilution'!$C$2)) &gt; 0, LEN(TRIM('Initial Dilution'!$B12)) &gt; 0), 'Initial Dilution'!$E12, "")</f>
        <v>C01</v>
      </c>
      <c r="F26" t="str">
        <f t="shared" si="0"/>
        <v>D701</v>
      </c>
      <c r="G26" t="str">
        <f>IF(LEN($F26)&gt;0, VLOOKUP($F26, Indices!$A:$B, 2, FALSE), "")</f>
        <v>ATTACTCG</v>
      </c>
      <c r="H26" t="str">
        <f t="shared" si="1"/>
        <v>D503</v>
      </c>
      <c r="I26" t="str">
        <f>IF(LEN($H26)&gt;0, VLOOKUP($H26, Indices!$A:$B, 2, FALSE), "")</f>
        <v>CCTATCCT</v>
      </c>
      <c r="K26" t="str">
        <f>IF(LEN('Initial Dilution'!$B12)=0, "", "Species=" &amp; SUBSTITUTE(SUBSTITUTE(TRIM('Initial Dilution'!$D12), ",", "_"), " ", "_")) &amp; IF(LEN('Initial Dilution'!$B12)=0, "", ";ExpectedGenomeSize=" &amp; VLOOKUP('Initial Dilution'!$B12, 'Initial Dilution'!$B:$G, 6, FALSE))</f>
        <v>Species=Campylobacter_jejuni;ExpectedGenomeSize=1.6</v>
      </c>
    </row>
    <row r="27" spans="1:11" x14ac:dyDescent="0.25">
      <c r="A27" t="str">
        <f>IF(LEN(TRIM('Initial Dilution'!$B13))&gt;0, TRIM('Initial Dilution'!$C13),"")</f>
        <v>2016L-XXXX-labID-MXXXX-YYMMDD</v>
      </c>
      <c r="C27" t="str">
        <f>IF(LEN('Initial Dilution'!$B13)&gt;0, 'Initial Dilution'!$C$3,"")</f>
        <v>labID-MXXXX-YYMMDD</v>
      </c>
      <c r="D27" t="str">
        <f>IF(AND(LEN(TRIM('Initial Dilution'!$C$2)) &gt; 0, LEN(TRIM('Initial Dilution'!$B13)) &gt; 0), 'Initial Dilution'!$A13, "")</f>
        <v>D01</v>
      </c>
      <c r="E27" t="str">
        <f>IF(AND(LEN(TRIM('Initial Dilution'!$C$2)) &gt; 0, LEN(TRIM('Initial Dilution'!$B13)) &gt; 0), 'Initial Dilution'!$E13, "")</f>
        <v>D01</v>
      </c>
      <c r="F27" t="str">
        <f t="shared" si="0"/>
        <v>D701</v>
      </c>
      <c r="G27" t="str">
        <f>IF(LEN($F27)&gt;0, VLOOKUP($F27, Indices!$A:$B, 2, FALSE), "")</f>
        <v>ATTACTCG</v>
      </c>
      <c r="H27" t="str">
        <f t="shared" si="1"/>
        <v>D504</v>
      </c>
      <c r="I27" t="str">
        <f>IF(LEN($H27)&gt;0, VLOOKUP($H27, Indices!$A:$B, 2, FALSE), "")</f>
        <v>GGCTCTGA</v>
      </c>
      <c r="K27" t="str">
        <f>IF(LEN('Initial Dilution'!$B13)=0, "", "Species=" &amp; SUBSTITUTE(SUBSTITUTE(TRIM('Initial Dilution'!$D13), ",", "_"), " ", "_")) &amp; IF(LEN('Initial Dilution'!$B13)=0, "", ";ExpectedGenomeSize=" &amp; VLOOKUP('Initial Dilution'!$B13, 'Initial Dilution'!$B:$G, 6, FALSE))</f>
        <v>Species=Listeria_monocytogenes;ExpectedGenomeSize=3</v>
      </c>
    </row>
    <row r="28" spans="1:11" x14ac:dyDescent="0.25">
      <c r="A28" t="str">
        <f>IF(LEN(TRIM('Initial Dilution'!$B14))&gt;0, TRIM('Initial Dilution'!$C14),"")</f>
        <v/>
      </c>
      <c r="C28" t="str">
        <f>IF(LEN('Initial Dilution'!$B14)&gt;0, 'Initial Dilution'!$C$3,"")</f>
        <v/>
      </c>
      <c r="D28" t="str">
        <f>IF(AND(LEN(TRIM('Initial Dilution'!$C$2)) &gt; 0, LEN(TRIM('Initial Dilution'!$B14)) &gt; 0), 'Initial Dilution'!$A14, "")</f>
        <v/>
      </c>
      <c r="E28" t="str">
        <f>IF(AND(LEN(TRIM('Initial Dilution'!$C$2)) &gt; 0, LEN(TRIM('Initial Dilution'!$B14)) &gt; 0), 'Initial Dilution'!$E14, "")</f>
        <v/>
      </c>
      <c r="F28" t="str">
        <f t="shared" si="0"/>
        <v/>
      </c>
      <c r="G28" t="str">
        <f>IF(LEN($F28)&gt;0, VLOOKUP($F28, Indices!$A:$B, 2, FALSE), "")</f>
        <v/>
      </c>
      <c r="H28" t="str">
        <f t="shared" si="1"/>
        <v/>
      </c>
      <c r="I28" t="str">
        <f>IF(LEN($H28)&gt;0, VLOOKUP($H28, Indices!$A:$B, 2, FALSE), "")</f>
        <v/>
      </c>
      <c r="K28" t="str">
        <f>IF(LEN('Initial Dilution'!$B14)=0, "", "Species=" &amp; SUBSTITUTE(SUBSTITUTE(TRIM('Initial Dilution'!$D14), ",", "_"), " ", "_")) &amp; IF(LEN('Initial Dilution'!$B14)=0, "", ";ExpectedGenomeSize=" &amp; VLOOKUP('Initial Dilution'!$B14, 'Initial Dilution'!$B:$G, 6, FALSE))</f>
        <v/>
      </c>
    </row>
    <row r="29" spans="1:11" x14ac:dyDescent="0.25">
      <c r="A29" t="str">
        <f>IF(LEN(TRIM('Initial Dilution'!$B15))&gt;0, TRIM('Initial Dilution'!$C15),"")</f>
        <v/>
      </c>
      <c r="C29" t="str">
        <f>IF(LEN('Initial Dilution'!$B15)&gt;0, 'Initial Dilution'!$C$3,"")</f>
        <v/>
      </c>
      <c r="D29" t="str">
        <f>IF(AND(LEN(TRIM('Initial Dilution'!$C$2)) &gt; 0, LEN(TRIM('Initial Dilution'!$B15)) &gt; 0), 'Initial Dilution'!$A15, "")</f>
        <v/>
      </c>
      <c r="E29" t="str">
        <f>IF(AND(LEN(TRIM('Initial Dilution'!$C$2)) &gt; 0, LEN(TRIM('Initial Dilution'!$B15)) &gt; 0), 'Initial Dilution'!$E15, "")</f>
        <v/>
      </c>
      <c r="F29" t="str">
        <f t="shared" si="0"/>
        <v/>
      </c>
      <c r="G29" t="str">
        <f>IF(LEN($F29)&gt;0, VLOOKUP($F29, Indices!$A:$B, 2, FALSE), "")</f>
        <v/>
      </c>
      <c r="H29" t="str">
        <f t="shared" si="1"/>
        <v/>
      </c>
      <c r="I29" t="str">
        <f>IF(LEN($H29)&gt;0, VLOOKUP($H29, Indices!$A:$B, 2, FALSE), "")</f>
        <v/>
      </c>
      <c r="K29" t="str">
        <f>IF(LEN('Initial Dilution'!$B15)=0, "", "Species=" &amp; SUBSTITUTE(SUBSTITUTE(TRIM('Initial Dilution'!$D15), ",", "_"), " ", "_")) &amp; IF(LEN('Initial Dilution'!$B15)=0, "", ";ExpectedGenomeSize=" &amp; VLOOKUP('Initial Dilution'!$B15, 'Initial Dilution'!$B:$G, 6, FALSE))</f>
        <v/>
      </c>
    </row>
    <row r="30" spans="1:11" x14ac:dyDescent="0.25">
      <c r="A30" t="str">
        <f>IF(LEN(TRIM('Initial Dilution'!$B16))&gt;0, TRIM('Initial Dilution'!$C16),"")</f>
        <v/>
      </c>
      <c r="C30" t="str">
        <f>IF(LEN('Initial Dilution'!$B16)&gt;0, 'Initial Dilution'!$C$3,"")</f>
        <v/>
      </c>
      <c r="D30" t="str">
        <f>IF(AND(LEN(TRIM('Initial Dilution'!$C$2)) &gt; 0, LEN(TRIM('Initial Dilution'!$B16)) &gt; 0), 'Initial Dilution'!$A16, "")</f>
        <v/>
      </c>
      <c r="E30" t="str">
        <f>IF(AND(LEN(TRIM('Initial Dilution'!$C$2)) &gt; 0, LEN(TRIM('Initial Dilution'!$B16)) &gt; 0), 'Initial Dilution'!$E16, "")</f>
        <v/>
      </c>
      <c r="F30" t="str">
        <f t="shared" si="0"/>
        <v/>
      </c>
      <c r="G30" t="str">
        <f>IF(LEN($F30)&gt;0, VLOOKUP($F30, Indices!$A:$B, 2, FALSE), "")</f>
        <v/>
      </c>
      <c r="H30" t="str">
        <f t="shared" si="1"/>
        <v/>
      </c>
      <c r="I30" t="str">
        <f>IF(LEN($H30)&gt;0, VLOOKUP($H30, Indices!$A:$B, 2, FALSE), "")</f>
        <v/>
      </c>
      <c r="K30" t="str">
        <f>IF(LEN('Initial Dilution'!$B16)=0, "", "Species=" &amp; SUBSTITUTE(SUBSTITUTE(TRIM('Initial Dilution'!$D16), ",", "_"), " ", "_")) &amp; IF(LEN('Initial Dilution'!$B16)=0, "", ";ExpectedGenomeSize=" &amp; VLOOKUP('Initial Dilution'!$B16, 'Initial Dilution'!$B:$G, 6, FALSE))</f>
        <v/>
      </c>
    </row>
    <row r="31" spans="1:11" x14ac:dyDescent="0.25">
      <c r="A31" t="str">
        <f>IF(LEN(TRIM('Initial Dilution'!$B17))&gt;0, TRIM('Initial Dilution'!$C17),"")</f>
        <v/>
      </c>
      <c r="C31" t="str">
        <f>IF(LEN('Initial Dilution'!$B17)&gt;0, 'Initial Dilution'!$C$3,"")</f>
        <v/>
      </c>
      <c r="D31" t="str">
        <f>IF(AND(LEN(TRIM('Initial Dilution'!$C$2)) &gt; 0, LEN(TRIM('Initial Dilution'!$B17)) &gt; 0), 'Initial Dilution'!$A17, "")</f>
        <v/>
      </c>
      <c r="E31" t="str">
        <f>IF(AND(LEN(TRIM('Initial Dilution'!$C$2)) &gt; 0, LEN(TRIM('Initial Dilution'!$B17)) &gt; 0), 'Initial Dilution'!$E17, "")</f>
        <v/>
      </c>
      <c r="F31" t="str">
        <f t="shared" si="0"/>
        <v/>
      </c>
      <c r="G31" t="str">
        <f>IF(LEN($F31)&gt;0, VLOOKUP($F31, Indices!$A:$B, 2, FALSE), "")</f>
        <v/>
      </c>
      <c r="H31" t="str">
        <f t="shared" si="1"/>
        <v/>
      </c>
      <c r="I31" t="str">
        <f>IF(LEN($H31)&gt;0, VLOOKUP($H31, Indices!$A:$B, 2, FALSE), "")</f>
        <v/>
      </c>
      <c r="K31" t="str">
        <f>IF(LEN('Initial Dilution'!$B17)=0, "", "Species=" &amp; SUBSTITUTE(SUBSTITUTE(TRIM('Initial Dilution'!$D17), ",", "_"), " ", "_")) &amp; IF(LEN('Initial Dilution'!$B17)=0, "", ";ExpectedGenomeSize=" &amp; VLOOKUP('Initial Dilution'!$B17, 'Initial Dilution'!$B:$G, 6, FALSE))</f>
        <v/>
      </c>
    </row>
    <row r="32" spans="1:11" x14ac:dyDescent="0.25">
      <c r="A32" t="str">
        <f>IF(LEN(TRIM('Initial Dilution'!$B18))&gt;0, TRIM('Initial Dilution'!$C18),"")</f>
        <v/>
      </c>
      <c r="C32" t="str">
        <f>IF(LEN('Initial Dilution'!$B18)&gt;0, 'Initial Dilution'!$C$3,"")</f>
        <v/>
      </c>
      <c r="D32" t="str">
        <f>IF(AND(LEN(TRIM('Initial Dilution'!$C$2)) &gt; 0, LEN(TRIM('Initial Dilution'!$B18)) &gt; 0), 'Initial Dilution'!$A18, "")</f>
        <v/>
      </c>
      <c r="E32" t="str">
        <f>IF(AND(LEN(TRIM('Initial Dilution'!$C$2)) &gt; 0, LEN(TRIM('Initial Dilution'!$B18)) &gt; 0), 'Initial Dilution'!$E18, "")</f>
        <v/>
      </c>
      <c r="F32" t="str">
        <f t="shared" si="0"/>
        <v/>
      </c>
      <c r="G32" t="str">
        <f>IF(LEN($F32)&gt;0, VLOOKUP($F32, Indices!$A:$B, 2, FALSE), "")</f>
        <v/>
      </c>
      <c r="H32" t="str">
        <f t="shared" si="1"/>
        <v/>
      </c>
      <c r="I32" t="str">
        <f>IF(LEN($H32)&gt;0, VLOOKUP($H32, Indices!$A:$B, 2, FALSE), "")</f>
        <v/>
      </c>
      <c r="K32" t="str">
        <f>IF(LEN('Initial Dilution'!$B18)=0, "", "Species=" &amp; SUBSTITUTE(SUBSTITUTE(TRIM('Initial Dilution'!$D18), ",", "_"), " ", "_")) &amp; IF(LEN('Initial Dilution'!$B18)=0, "", ";ExpectedGenomeSize=" &amp; VLOOKUP('Initial Dilution'!$B18, 'Initial Dilution'!$B:$G, 6, FALSE))</f>
        <v/>
      </c>
    </row>
    <row r="33" spans="1:11" x14ac:dyDescent="0.25">
      <c r="A33" t="str">
        <f>IF(LEN(TRIM('Initial Dilution'!$B19))&gt;0, TRIM('Initial Dilution'!$C19),"")</f>
        <v/>
      </c>
      <c r="C33" t="str">
        <f>IF(LEN('Initial Dilution'!$B19)&gt;0, 'Initial Dilution'!$C$3,"")</f>
        <v/>
      </c>
      <c r="D33" t="str">
        <f>IF(AND(LEN(TRIM('Initial Dilution'!$C$2)) &gt; 0, LEN(TRIM('Initial Dilution'!$B19)) &gt; 0), 'Initial Dilution'!$A19, "")</f>
        <v/>
      </c>
      <c r="E33" t="str">
        <f>IF(AND(LEN(TRIM('Initial Dilution'!$C$2)) &gt; 0, LEN(TRIM('Initial Dilution'!$B19)) &gt; 0), 'Initial Dilution'!$E19, "")</f>
        <v/>
      </c>
      <c r="F33" t="str">
        <f t="shared" si="0"/>
        <v/>
      </c>
      <c r="G33" t="str">
        <f>IF(LEN($F33)&gt;0, VLOOKUP($F33, Indices!$A:$B, 2, FALSE), "")</f>
        <v/>
      </c>
      <c r="H33" t="str">
        <f t="shared" si="1"/>
        <v/>
      </c>
      <c r="I33" t="str">
        <f>IF(LEN($H33)&gt;0, VLOOKUP($H33, Indices!$A:$B, 2, FALSE), "")</f>
        <v/>
      </c>
      <c r="K33" t="str">
        <f>IF(LEN('Initial Dilution'!$B19)=0, "", "Species=" &amp; SUBSTITUTE(SUBSTITUTE(TRIM('Initial Dilution'!$D19), ",", "_"), " ", "_")) &amp; IF(LEN('Initial Dilution'!$B19)=0, "", ";ExpectedGenomeSize=" &amp; VLOOKUP('Initial Dilution'!$B19, 'Initial Dilution'!$B:$G, 6, FALSE))</f>
        <v/>
      </c>
    </row>
    <row r="34" spans="1:11" x14ac:dyDescent="0.25">
      <c r="A34" t="str">
        <f>IF(LEN(TRIM('Initial Dilution'!$B20))&gt;0, TRIM('Initial Dilution'!$C20),"")</f>
        <v/>
      </c>
      <c r="C34" t="str">
        <f>IF(LEN('Initial Dilution'!$B20)&gt;0, 'Initial Dilution'!$C$3,"")</f>
        <v/>
      </c>
      <c r="D34" t="str">
        <f>IF(AND(LEN(TRIM('Initial Dilution'!$C$2)) &gt; 0, LEN(TRIM('Initial Dilution'!$B20)) &gt; 0), 'Initial Dilution'!$A20, "")</f>
        <v/>
      </c>
      <c r="E34" t="str">
        <f>IF(AND(LEN(TRIM('Initial Dilution'!$C$2)) &gt; 0, LEN(TRIM('Initial Dilution'!$B20)) &gt; 0), 'Initial Dilution'!$E20, "")</f>
        <v/>
      </c>
      <c r="F34" t="str">
        <f t="shared" si="0"/>
        <v/>
      </c>
      <c r="G34" t="str">
        <f>IF(LEN($F34)&gt;0, VLOOKUP($F34, Indices!$A:$B, 2, FALSE), "")</f>
        <v/>
      </c>
      <c r="H34" t="str">
        <f t="shared" si="1"/>
        <v/>
      </c>
      <c r="I34" t="str">
        <f>IF(LEN($H34)&gt;0, VLOOKUP($H34, Indices!$A:$B, 2, FALSE), "")</f>
        <v/>
      </c>
      <c r="K34" t="str">
        <f>IF(LEN('Initial Dilution'!$B20)=0, "", "Species=" &amp; SUBSTITUTE(SUBSTITUTE(TRIM('Initial Dilution'!$D20), ",", "_"), " ", "_")) &amp; IF(LEN('Initial Dilution'!$B20)=0, "", ";ExpectedGenomeSize=" &amp; VLOOKUP('Initial Dilution'!$B20, 'Initial Dilution'!$B:$G, 6, FALSE))</f>
        <v/>
      </c>
    </row>
    <row r="35" spans="1:11" x14ac:dyDescent="0.25">
      <c r="A35" t="str">
        <f>IF(LEN(TRIM('Initial Dilution'!$B21))&gt;0, TRIM('Initial Dilution'!$C21),"")</f>
        <v/>
      </c>
      <c r="C35" t="str">
        <f>IF(LEN('Initial Dilution'!$B21)&gt;0, 'Initial Dilution'!$C$3,"")</f>
        <v/>
      </c>
      <c r="D35" t="str">
        <f>IF(AND(LEN(TRIM('Initial Dilution'!$C$2)) &gt; 0, LEN(TRIM('Initial Dilution'!$B21)) &gt; 0), 'Initial Dilution'!$A21, "")</f>
        <v/>
      </c>
      <c r="E35" t="str">
        <f>IF(AND(LEN(TRIM('Initial Dilution'!$C$2)) &gt; 0, LEN(TRIM('Initial Dilution'!$B21)) &gt; 0), 'Initial Dilution'!$E21, "")</f>
        <v/>
      </c>
      <c r="F35" t="str">
        <f t="shared" si="0"/>
        <v/>
      </c>
      <c r="G35" t="str">
        <f>IF(LEN($F35)&gt;0, VLOOKUP($F35, Indices!$A:$B, 2, FALSE), "")</f>
        <v/>
      </c>
      <c r="H35" t="str">
        <f t="shared" si="1"/>
        <v/>
      </c>
      <c r="I35" t="str">
        <f>IF(LEN($H35)&gt;0, VLOOKUP($H35, Indices!$A:$B, 2, FALSE), "")</f>
        <v/>
      </c>
      <c r="K35" t="str">
        <f>IF(LEN('Initial Dilution'!$B21)=0, "", "Species=" &amp; SUBSTITUTE(SUBSTITUTE(TRIM('Initial Dilution'!$D21), ",", "_"), " ", "_")) &amp; IF(LEN('Initial Dilution'!$B21)=0, "", ";ExpectedGenomeSize=" &amp; VLOOKUP('Initial Dilution'!$B21, 'Initial Dilution'!$B:$G, 6, FALSE))</f>
        <v/>
      </c>
    </row>
    <row r="36" spans="1:11" x14ac:dyDescent="0.25">
      <c r="A36" t="str">
        <f>IF(LEN(TRIM('Initial Dilution'!$B22))&gt;0, TRIM('Initial Dilution'!$C22),"")</f>
        <v/>
      </c>
      <c r="C36" t="str">
        <f>IF(LEN('Initial Dilution'!$B22)&gt;0, 'Initial Dilution'!$C$3,"")</f>
        <v/>
      </c>
      <c r="D36" t="str">
        <f>IF(AND(LEN(TRIM('Initial Dilution'!$C$2)) &gt; 0, LEN(TRIM('Initial Dilution'!$B22)) &gt; 0), 'Initial Dilution'!$A22, "")</f>
        <v/>
      </c>
      <c r="E36" t="str">
        <f>IF(AND(LEN(TRIM('Initial Dilution'!$C$2)) &gt; 0, LEN(TRIM('Initial Dilution'!$B22)) &gt; 0), 'Initial Dilution'!$E22, "")</f>
        <v/>
      </c>
      <c r="F36" t="str">
        <f t="shared" si="0"/>
        <v/>
      </c>
      <c r="G36" t="str">
        <f>IF(LEN($F36)&gt;0, VLOOKUP($F36, Indices!$A:$B, 2, FALSE), "")</f>
        <v/>
      </c>
      <c r="H36" t="str">
        <f t="shared" si="1"/>
        <v/>
      </c>
      <c r="I36" t="str">
        <f>IF(LEN($H36)&gt;0, VLOOKUP($H36, Indices!$A:$B, 2, FALSE), "")</f>
        <v/>
      </c>
      <c r="K36" t="str">
        <f>IF(LEN('Initial Dilution'!$B22)=0, "", "Species=" &amp; SUBSTITUTE(SUBSTITUTE(TRIM('Initial Dilution'!$D22), ",", "_"), " ", "_")) &amp; IF(LEN('Initial Dilution'!$B22)=0, "", ";ExpectedGenomeSize=" &amp; VLOOKUP('Initial Dilution'!$B22, 'Initial Dilution'!$B:$G, 6, FALSE))</f>
        <v/>
      </c>
    </row>
    <row r="37" spans="1:11" x14ac:dyDescent="0.25">
      <c r="A37" t="str">
        <f>IF(LEN(TRIM('Initial Dilution'!$B23))&gt;0, TRIM('Initial Dilution'!$C23),"")</f>
        <v/>
      </c>
      <c r="C37" t="str">
        <f>IF(LEN('Initial Dilution'!$B23)&gt;0, 'Initial Dilution'!$C$3,"")</f>
        <v/>
      </c>
      <c r="D37" t="str">
        <f>IF(AND(LEN(TRIM('Initial Dilution'!$C$2)) &gt; 0, LEN(TRIM('Initial Dilution'!$B23)) &gt; 0), 'Initial Dilution'!$A23, "")</f>
        <v/>
      </c>
      <c r="E37" t="str">
        <f>IF(AND(LEN(TRIM('Initial Dilution'!$C$2)) &gt; 0, LEN(TRIM('Initial Dilution'!$B23)) &gt; 0), 'Initial Dilution'!$E23, "")</f>
        <v/>
      </c>
      <c r="F37" t="str">
        <f t="shared" si="0"/>
        <v/>
      </c>
      <c r="G37" t="str">
        <f>IF(LEN($F37)&gt;0, VLOOKUP($F37, Indices!$A:$B, 2, FALSE), "")</f>
        <v/>
      </c>
      <c r="H37" t="str">
        <f t="shared" si="1"/>
        <v/>
      </c>
      <c r="I37" t="str">
        <f>IF(LEN($H37)&gt;0, VLOOKUP($H37, Indices!$A:$B, 2, FALSE), "")</f>
        <v/>
      </c>
      <c r="K37" t="str">
        <f>IF(LEN('Initial Dilution'!$B23)=0, "", "Species=" &amp; SUBSTITUTE(SUBSTITUTE(TRIM('Initial Dilution'!$D23), ",", "_"), " ", "_")) &amp; IF(LEN('Initial Dilution'!$B23)=0, "", ";ExpectedGenomeSize=" &amp; VLOOKUP('Initial Dilution'!$B23, 'Initial Dilution'!$B:$G, 6, FALSE))</f>
        <v/>
      </c>
    </row>
    <row r="38" spans="1:11" x14ac:dyDescent="0.25">
      <c r="A38" t="str">
        <f>IF(LEN(TRIM('Initial Dilution'!$B24))&gt;0, TRIM('Initial Dilution'!$C24),"")</f>
        <v/>
      </c>
      <c r="C38" t="str">
        <f>IF(LEN('Initial Dilution'!$B24)&gt;0, 'Initial Dilution'!$C$3,"")</f>
        <v/>
      </c>
      <c r="D38" t="str">
        <f>IF(AND(LEN(TRIM('Initial Dilution'!$C$2)) &gt; 0, LEN(TRIM('Initial Dilution'!$B24)) &gt; 0), 'Initial Dilution'!$A24, "")</f>
        <v/>
      </c>
      <c r="E38" t="str">
        <f>IF(AND(LEN(TRIM('Initial Dilution'!$C$2)) &gt; 0, LEN(TRIM('Initial Dilution'!$B24)) &gt; 0), 'Initial Dilution'!$E24, "")</f>
        <v/>
      </c>
      <c r="F38" t="str">
        <f t="shared" si="0"/>
        <v/>
      </c>
      <c r="G38" t="str">
        <f>IF(LEN($F38)&gt;0, VLOOKUP($F38, Indices!$A:$B, 2, FALSE), "")</f>
        <v/>
      </c>
      <c r="H38" t="str">
        <f t="shared" si="1"/>
        <v/>
      </c>
      <c r="I38" t="str">
        <f>IF(LEN($H38)&gt;0, VLOOKUP($H38, Indices!$A:$B, 2, FALSE), "")</f>
        <v/>
      </c>
      <c r="K38" t="str">
        <f>IF(LEN('Initial Dilution'!$B24)=0, "", "Species=" &amp; SUBSTITUTE(SUBSTITUTE(TRIM('Initial Dilution'!$D24), ",", "_"), " ", "_")) &amp; IF(LEN('Initial Dilution'!$B24)=0, "", ";ExpectedGenomeSize=" &amp; VLOOKUP('Initial Dilution'!$B24, 'Initial Dilution'!$B:$G, 6, FALSE))</f>
        <v/>
      </c>
    </row>
    <row r="39" spans="1:11" x14ac:dyDescent="0.25">
      <c r="A39" t="str">
        <f>IF(LEN(TRIM('Initial Dilution'!$B25))&gt;0, TRIM('Initial Dilution'!$C25),"")</f>
        <v/>
      </c>
      <c r="C39" t="str">
        <f>IF(LEN('Initial Dilution'!$B25)&gt;0, 'Initial Dilution'!$C$3,"")</f>
        <v/>
      </c>
      <c r="D39" t="str">
        <f>IF(AND(LEN(TRIM('Initial Dilution'!$C$2)) &gt; 0, LEN(TRIM('Initial Dilution'!$B25)) &gt; 0), 'Initial Dilution'!$A25, "")</f>
        <v/>
      </c>
      <c r="E39" t="str">
        <f>IF(AND(LEN(TRIM('Initial Dilution'!$C$2)) &gt; 0, LEN(TRIM('Initial Dilution'!$B25)) &gt; 0), 'Initial Dilution'!$E25, "")</f>
        <v/>
      </c>
      <c r="F39" t="str">
        <f t="shared" si="0"/>
        <v/>
      </c>
      <c r="G39" t="str">
        <f>IF(LEN($F39)&gt;0, VLOOKUP($F39, Indices!$A:$B, 2, FALSE), "")</f>
        <v/>
      </c>
      <c r="H39" t="str">
        <f t="shared" si="1"/>
        <v/>
      </c>
      <c r="I39" t="str">
        <f>IF(LEN($H39)&gt;0, VLOOKUP($H39, Indices!$A:$B, 2, FALSE), "")</f>
        <v/>
      </c>
      <c r="K39" t="str">
        <f>IF(LEN('Initial Dilution'!$B25)=0, "", "Species=" &amp; SUBSTITUTE(SUBSTITUTE(TRIM('Initial Dilution'!$D25), ",", "_"), " ", "_")) &amp; IF(LEN('Initial Dilution'!$B25)=0, "", ";ExpectedGenomeSize=" &amp; VLOOKUP('Initial Dilution'!$B25, 'Initial Dilution'!$B:$G, 6, FALSE))</f>
        <v/>
      </c>
    </row>
    <row r="40" spans="1:11" x14ac:dyDescent="0.25">
      <c r="A40" t="str">
        <f>IF(LEN(TRIM('Initial Dilution'!$B26))&gt;0, TRIM('Initial Dilution'!$C26),"")</f>
        <v/>
      </c>
      <c r="C40" t="str">
        <f>IF(LEN('Initial Dilution'!$B26)&gt;0, 'Initial Dilution'!$C$3,"")</f>
        <v/>
      </c>
      <c r="D40" t="str">
        <f>IF(AND(LEN(TRIM('Initial Dilution'!$C$2)) &gt; 0, LEN(TRIM('Initial Dilution'!$B26)) &gt; 0), 'Initial Dilution'!$A26, "")</f>
        <v/>
      </c>
      <c r="E40" t="str">
        <f>IF(AND(LEN(TRIM('Initial Dilution'!$C$2)) &gt; 0, LEN(TRIM('Initial Dilution'!$B26)) &gt; 0), 'Initial Dilution'!$E26, "")</f>
        <v/>
      </c>
      <c r="F40" t="str">
        <f t="shared" si="0"/>
        <v/>
      </c>
      <c r="G40" t="str">
        <f>IF(LEN($F40)&gt;0, VLOOKUP($F40, Indices!$A:$B, 2, FALSE), "")</f>
        <v/>
      </c>
      <c r="H40" t="str">
        <f t="shared" si="1"/>
        <v/>
      </c>
      <c r="I40" t="str">
        <f>IF(LEN($H40)&gt;0, VLOOKUP($H40, Indices!$A:$B, 2, FALSE), "")</f>
        <v/>
      </c>
      <c r="K40" t="str">
        <f>IF(LEN('Initial Dilution'!$B26)=0, "", "Species=" &amp; SUBSTITUTE(SUBSTITUTE(TRIM('Initial Dilution'!$D26), ",", "_"), " ", "_")) &amp; IF(LEN('Initial Dilution'!$B26)=0, "", ";ExpectedGenomeSize=" &amp; VLOOKUP('Initial Dilution'!$B26, 'Initial Dilution'!$B:$G, 6, FALSE))</f>
        <v/>
      </c>
    </row>
    <row r="41" spans="1:11" x14ac:dyDescent="0.25">
      <c r="A41" t="str">
        <f>IF(LEN(TRIM('Initial Dilution'!$B27))&gt;0, TRIM('Initial Dilution'!$C27),"")</f>
        <v/>
      </c>
      <c r="C41" t="str">
        <f>IF(LEN('Initial Dilution'!$B27)&gt;0, 'Initial Dilution'!$C$3,"")</f>
        <v/>
      </c>
      <c r="D41" t="str">
        <f>IF(AND(LEN(TRIM('Initial Dilution'!$C$2)) &gt; 0, LEN(TRIM('Initial Dilution'!$B27)) &gt; 0), 'Initial Dilution'!$A27, "")</f>
        <v/>
      </c>
      <c r="E41" t="str">
        <f>IF(AND(LEN(TRIM('Initial Dilution'!$C$2)) &gt; 0, LEN(TRIM('Initial Dilution'!$B27)) &gt; 0), 'Initial Dilution'!$E27, "")</f>
        <v/>
      </c>
      <c r="F41" t="str">
        <f t="shared" si="0"/>
        <v/>
      </c>
      <c r="G41" t="str">
        <f>IF(LEN($F41)&gt;0, VLOOKUP($F41, Indices!$A:$B, 2, FALSE), "")</f>
        <v/>
      </c>
      <c r="H41" t="str">
        <f t="shared" si="1"/>
        <v/>
      </c>
      <c r="I41" t="str">
        <f>IF(LEN($H41)&gt;0, VLOOKUP($H41, Indices!$A:$B, 2, FALSE), "")</f>
        <v/>
      </c>
      <c r="K41" t="str">
        <f>IF(LEN('Initial Dilution'!$B27)=0, "", "Species=" &amp; SUBSTITUTE(SUBSTITUTE(TRIM('Initial Dilution'!$D27), ",", "_"), " ", "_")) &amp; IF(LEN('Initial Dilution'!$B27)=0, "", ";ExpectedGenomeSize=" &amp; VLOOKUP('Initial Dilution'!$B27, 'Initial Dilution'!$B:$G, 6, FALSE))</f>
        <v/>
      </c>
    </row>
    <row r="42" spans="1:11" x14ac:dyDescent="0.25">
      <c r="A42" t="str">
        <f>IF(LEN(TRIM('Initial Dilution'!$B28))&gt;0, TRIM('Initial Dilution'!$C28),"")</f>
        <v/>
      </c>
      <c r="C42" t="str">
        <f>IF(LEN('Initial Dilution'!$B28)&gt;0, 'Initial Dilution'!$C$3,"")</f>
        <v/>
      </c>
      <c r="D42" t="str">
        <f>IF(AND(LEN(TRIM('Initial Dilution'!$C$2)) &gt; 0, LEN(TRIM('Initial Dilution'!$B28)) &gt; 0), 'Initial Dilution'!$A28, "")</f>
        <v/>
      </c>
      <c r="E42" t="str">
        <f>IF(AND(LEN(TRIM('Initial Dilution'!$C$2)) &gt; 0, LEN(TRIM('Initial Dilution'!$B28)) &gt; 0), 'Initial Dilution'!$E28, "")</f>
        <v/>
      </c>
      <c r="F42" t="str">
        <f t="shared" si="0"/>
        <v/>
      </c>
      <c r="G42" t="str">
        <f>IF(LEN($F42)&gt;0, VLOOKUP($F42, Indices!$A:$B, 2, FALSE), "")</f>
        <v/>
      </c>
      <c r="H42" t="str">
        <f t="shared" si="1"/>
        <v/>
      </c>
      <c r="I42" t="str">
        <f>IF(LEN($H42)&gt;0, VLOOKUP($H42, Indices!$A:$B, 2, FALSE), "")</f>
        <v/>
      </c>
      <c r="K42" t="str">
        <f>IF(LEN('Initial Dilution'!$B28)=0, "", "Species=" &amp; SUBSTITUTE(SUBSTITUTE(TRIM('Initial Dilution'!$D28), ",", "_"), " ", "_")) &amp; IF(LEN('Initial Dilution'!$B28)=0, "", ";ExpectedGenomeSize=" &amp; VLOOKUP('Initial Dilution'!$B28, 'Initial Dilution'!$B:$G, 6, FALSE))</f>
        <v/>
      </c>
    </row>
    <row r="43" spans="1:11" x14ac:dyDescent="0.25">
      <c r="A43" t="str">
        <f>IF(LEN(TRIM('Initial Dilution'!$B29))&gt;0, TRIM('Initial Dilution'!$C29),"")</f>
        <v/>
      </c>
      <c r="C43" t="str">
        <f>IF(LEN('Initial Dilution'!$B29)&gt;0, 'Initial Dilution'!$C$3,"")</f>
        <v/>
      </c>
      <c r="D43" t="str">
        <f>IF(AND(LEN(TRIM('Initial Dilution'!$C$2)) &gt; 0, LEN(TRIM('Initial Dilution'!$B29)) &gt; 0), 'Initial Dilution'!$A29, "")</f>
        <v/>
      </c>
      <c r="E43" t="str">
        <f>IF(AND(LEN(TRIM('Initial Dilution'!$C$2)) &gt; 0, LEN(TRIM('Initial Dilution'!$B29)) &gt; 0), 'Initial Dilution'!$E29, "")</f>
        <v/>
      </c>
      <c r="F43" t="str">
        <f t="shared" si="0"/>
        <v/>
      </c>
      <c r="G43" t="str">
        <f>IF(LEN($F43)&gt;0, VLOOKUP($F43, Indices!$A:$B, 2, FALSE), "")</f>
        <v/>
      </c>
      <c r="H43" t="str">
        <f t="shared" si="1"/>
        <v/>
      </c>
      <c r="I43" t="str">
        <f>IF(LEN($H43)&gt;0, VLOOKUP($H43, Indices!$A:$B, 2, FALSE), "")</f>
        <v/>
      </c>
      <c r="K43" t="str">
        <f>IF(LEN('Initial Dilution'!$B29)=0, "", "Species=" &amp; SUBSTITUTE(SUBSTITUTE(TRIM('Initial Dilution'!$D29), ",", "_"), " ", "_")) &amp; IF(LEN('Initial Dilution'!$B29)=0, "", ";ExpectedGenomeSize=" &amp; VLOOKUP('Initial Dilution'!$B29, 'Initial Dilution'!$B:$G, 6, FALSE))</f>
        <v/>
      </c>
    </row>
    <row r="44" spans="1:11" x14ac:dyDescent="0.25">
      <c r="A44" t="str">
        <f>IF(LEN(TRIM('Initial Dilution'!$B30))&gt;0, TRIM('Initial Dilution'!$C30),"")</f>
        <v/>
      </c>
      <c r="C44" t="str">
        <f>IF(LEN('Initial Dilution'!$B30)&gt;0, 'Initial Dilution'!$C$3,"")</f>
        <v/>
      </c>
      <c r="D44" t="str">
        <f>IF(AND(LEN(TRIM('Initial Dilution'!$C$2)) &gt; 0, LEN(TRIM('Initial Dilution'!$B30)) &gt; 0), 'Initial Dilution'!$A30, "")</f>
        <v/>
      </c>
      <c r="E44" t="str">
        <f>IF(AND(LEN(TRIM('Initial Dilution'!$C$2)) &gt; 0, LEN(TRIM('Initial Dilution'!$B30)) &gt; 0), 'Initial Dilution'!$E30, "")</f>
        <v/>
      </c>
      <c r="F44" t="str">
        <f t="shared" si="0"/>
        <v/>
      </c>
      <c r="G44" t="str">
        <f>IF(LEN($F44)&gt;0, VLOOKUP($F44, Indices!$A:$B, 2, FALSE), "")</f>
        <v/>
      </c>
      <c r="H44" t="str">
        <f t="shared" si="1"/>
        <v/>
      </c>
      <c r="I44" t="str">
        <f>IF(LEN($H44)&gt;0, VLOOKUP($H44, Indices!$A:$B, 2, FALSE), "")</f>
        <v/>
      </c>
      <c r="K44" t="str">
        <f>IF(LEN('Initial Dilution'!$B30)=0, "", "Species=" &amp; SUBSTITUTE(SUBSTITUTE(TRIM('Initial Dilution'!$D30), ",", "_"), " ", "_")) &amp; IF(LEN('Initial Dilution'!$B30)=0, "", ";ExpectedGenomeSize=" &amp; VLOOKUP('Initial Dilution'!$B30, 'Initial Dilution'!$B:$G, 6, FALSE))</f>
        <v/>
      </c>
    </row>
    <row r="45" spans="1:11" x14ac:dyDescent="0.25">
      <c r="A45" t="str">
        <f>IF(LEN(TRIM('Initial Dilution'!$B31))&gt;0, TRIM('Initial Dilution'!$C31),"")</f>
        <v/>
      </c>
      <c r="C45" t="str">
        <f>IF(LEN('Initial Dilution'!$B31)&gt;0, 'Initial Dilution'!$C$3,"")</f>
        <v/>
      </c>
      <c r="D45" t="str">
        <f>IF(AND(LEN(TRIM('Initial Dilution'!$C$2)) &gt; 0, LEN(TRIM('Initial Dilution'!$B31)) &gt; 0), 'Initial Dilution'!$A31, "")</f>
        <v/>
      </c>
      <c r="E45" t="str">
        <f>IF(AND(LEN(TRIM('Initial Dilution'!$C$2)) &gt; 0, LEN(TRIM('Initial Dilution'!$B31)) &gt; 0), 'Initial Dilution'!$E31, "")</f>
        <v/>
      </c>
      <c r="F45" t="str">
        <f t="shared" si="0"/>
        <v/>
      </c>
      <c r="G45" t="str">
        <f>IF(LEN($F45)&gt;0, VLOOKUP($F45, Indices!$A:$B, 2, FALSE), "")</f>
        <v/>
      </c>
      <c r="H45" t="str">
        <f t="shared" si="1"/>
        <v/>
      </c>
      <c r="I45" t="str">
        <f>IF(LEN($H45)&gt;0, VLOOKUP($H45, Indices!$A:$B, 2, FALSE), "")</f>
        <v/>
      </c>
      <c r="K45" t="str">
        <f>IF(LEN('Initial Dilution'!$B31)=0, "", "Species=" &amp; SUBSTITUTE(SUBSTITUTE(TRIM('Initial Dilution'!$D31), ",", "_"), " ", "_")) &amp; IF(LEN('Initial Dilution'!$B31)=0, "", ";ExpectedGenomeSize=" &amp; VLOOKUP('Initial Dilution'!$B31, 'Initial Dilution'!$B:$G, 6, FALSE))</f>
        <v/>
      </c>
    </row>
    <row r="46" spans="1:11" x14ac:dyDescent="0.25">
      <c r="A46" t="str">
        <f>IF(LEN(TRIM('Initial Dilution'!$B32))&gt;0, TRIM('Initial Dilution'!$C32),"")</f>
        <v/>
      </c>
      <c r="C46" t="str">
        <f>IF(LEN('Initial Dilution'!$B32)&gt;0, 'Initial Dilution'!$C$3,"")</f>
        <v/>
      </c>
      <c r="D46" t="str">
        <f>IF(AND(LEN(TRIM('Initial Dilution'!$C$2)) &gt; 0, LEN(TRIM('Initial Dilution'!$B32)) &gt; 0), 'Initial Dilution'!$A32, "")</f>
        <v/>
      </c>
      <c r="E46" t="str">
        <f>IF(AND(LEN(TRIM('Initial Dilution'!$C$2)) &gt; 0, LEN(TRIM('Initial Dilution'!$B32)) &gt; 0), 'Initial Dilution'!$E32, "")</f>
        <v/>
      </c>
      <c r="F46" t="str">
        <f t="shared" si="0"/>
        <v/>
      </c>
      <c r="G46" t="str">
        <f>IF(LEN($F46)&gt;0, VLOOKUP($F46, Indices!$A:$B, 2, FALSE), "")</f>
        <v/>
      </c>
      <c r="H46" t="str">
        <f t="shared" si="1"/>
        <v/>
      </c>
      <c r="I46" t="str">
        <f>IF(LEN($H46)&gt;0, VLOOKUP($H46, Indices!$A:$B, 2, FALSE), "")</f>
        <v/>
      </c>
      <c r="K46" t="str">
        <f>IF(LEN('Initial Dilution'!$B32)=0, "", "Species=" &amp; SUBSTITUTE(SUBSTITUTE(TRIM('Initial Dilution'!$D32), ",", "_"), " ", "_")) &amp; IF(LEN('Initial Dilution'!$B32)=0, "", ";ExpectedGenomeSize=" &amp; VLOOKUP('Initial Dilution'!$B32, 'Initial Dilution'!$B:$G, 6, FALSE))</f>
        <v/>
      </c>
    </row>
    <row r="47" spans="1:11" x14ac:dyDescent="0.25">
      <c r="A47" t="str">
        <f>IF(LEN(TRIM('Initial Dilution'!$B33))&gt;0, TRIM('Initial Dilution'!$C33),"")</f>
        <v/>
      </c>
      <c r="C47" t="str">
        <f>IF(LEN('Initial Dilution'!$B33)&gt;0, 'Initial Dilution'!$C$3,"")</f>
        <v/>
      </c>
      <c r="D47" t="str">
        <f>IF(AND(LEN(TRIM('Initial Dilution'!$C$2)) &gt; 0, LEN(TRIM('Initial Dilution'!$B33)) &gt; 0), 'Initial Dilution'!$A33, "")</f>
        <v/>
      </c>
      <c r="E47" t="str">
        <f>IF(AND(LEN(TRIM('Initial Dilution'!$C$2)) &gt; 0, LEN(TRIM('Initial Dilution'!$B33)) &gt; 0), 'Initial Dilution'!$E33, "")</f>
        <v/>
      </c>
      <c r="F47" t="str">
        <f t="shared" si="0"/>
        <v/>
      </c>
      <c r="G47" t="str">
        <f>IF(LEN($F47)&gt;0, VLOOKUP($F47, Indices!$A:$B, 2, FALSE), "")</f>
        <v/>
      </c>
      <c r="H47" t="str">
        <f t="shared" si="1"/>
        <v/>
      </c>
      <c r="I47" t="str">
        <f>IF(LEN($H47)&gt;0, VLOOKUP($H47, Indices!$A:$B, 2, FALSE), "")</f>
        <v/>
      </c>
      <c r="K47" t="str">
        <f>IF(LEN('Initial Dilution'!$B33)=0, "", "Species=" &amp; SUBSTITUTE(SUBSTITUTE(TRIM('Initial Dilution'!$D33), ",", "_"), " ", "_")) &amp; IF(LEN('Initial Dilution'!$B33)=0, "", ";ExpectedGenomeSize=" &amp; VLOOKUP('Initial Dilution'!$B33, 'Initial Dilution'!$B:$G, 6, FALSE))</f>
        <v/>
      </c>
    </row>
    <row r="48" spans="1:11" x14ac:dyDescent="0.25">
      <c r="A48" t="str">
        <f>IF(LEN(TRIM('Initial Dilution'!$B34))&gt;0, TRIM('Initial Dilution'!$C34),"")</f>
        <v/>
      </c>
      <c r="C48" t="str">
        <f>IF(LEN('Initial Dilution'!$B34)&gt;0, 'Initial Dilution'!$C$3,"")</f>
        <v/>
      </c>
      <c r="D48" t="str">
        <f>IF(AND(LEN(TRIM('Initial Dilution'!$C$2)) &gt; 0, LEN(TRIM('Initial Dilution'!$B34)) &gt; 0), 'Initial Dilution'!$A34, "")</f>
        <v/>
      </c>
      <c r="E48" t="str">
        <f>IF(AND(LEN(TRIM('Initial Dilution'!$C$2)) &gt; 0, LEN(TRIM('Initial Dilution'!$B34)) &gt; 0), 'Initial Dilution'!$E34, "")</f>
        <v/>
      </c>
      <c r="F48" t="str">
        <f t="shared" si="0"/>
        <v/>
      </c>
      <c r="G48" t="str">
        <f>IF(LEN($F48)&gt;0, VLOOKUP($F48, Indices!$A:$B, 2, FALSE), "")</f>
        <v/>
      </c>
      <c r="H48" t="str">
        <f t="shared" si="1"/>
        <v/>
      </c>
      <c r="I48" t="str">
        <f>IF(LEN($H48)&gt;0, VLOOKUP($H48, Indices!$A:$B, 2, FALSE), "")</f>
        <v/>
      </c>
      <c r="K48" t="str">
        <f>IF(LEN('Initial Dilution'!$B34)=0, "", "Species=" &amp; SUBSTITUTE(SUBSTITUTE(TRIM('Initial Dilution'!$D34), ",", "_"), " ", "_")) &amp; IF(LEN('Initial Dilution'!$B34)=0, "", ";ExpectedGenomeSize=" &amp; VLOOKUP('Initial Dilution'!$B34, 'Initial Dilution'!$B:$G, 6, FALSE))</f>
        <v/>
      </c>
    </row>
    <row r="49" spans="1:11" x14ac:dyDescent="0.25">
      <c r="A49" t="str">
        <f>IF(LEN(TRIM('Initial Dilution'!$B35))&gt;0, TRIM('Initial Dilution'!$C35),"")</f>
        <v/>
      </c>
      <c r="C49" t="str">
        <f>IF(LEN('Initial Dilution'!$B35)&gt;0, 'Initial Dilution'!$C$3,"")</f>
        <v/>
      </c>
      <c r="D49" t="str">
        <f>IF(AND(LEN(TRIM('Initial Dilution'!$C$2)) &gt; 0, LEN(TRIM('Initial Dilution'!$B35)) &gt; 0), 'Initial Dilution'!$A35, "")</f>
        <v/>
      </c>
      <c r="E49" t="str">
        <f>IF(AND(LEN(TRIM('Initial Dilution'!$C$2)) &gt; 0, LEN(TRIM('Initial Dilution'!$B35)) &gt; 0), 'Initial Dilution'!$E35, "")</f>
        <v/>
      </c>
      <c r="F49" t="str">
        <f t="shared" si="0"/>
        <v/>
      </c>
      <c r="G49" t="str">
        <f>IF(LEN($F49)&gt;0, VLOOKUP($F49, Indices!$A:$B, 2, FALSE), "")</f>
        <v/>
      </c>
      <c r="H49" t="str">
        <f t="shared" si="1"/>
        <v/>
      </c>
      <c r="I49" t="str">
        <f>IF(LEN($H49)&gt;0, VLOOKUP($H49, Indices!$A:$B, 2, FALSE), "")</f>
        <v/>
      </c>
      <c r="K49" t="str">
        <f>IF(LEN('Initial Dilution'!$B35)=0, "", "Species=" &amp; SUBSTITUTE(SUBSTITUTE(TRIM('Initial Dilution'!$D35), ",", "_"), " ", "_")) &amp; IF(LEN('Initial Dilution'!$B35)=0, "", ";ExpectedGenomeSize=" &amp; VLOOKUP('Initial Dilution'!$B35, 'Initial Dilution'!$B:$G, 6, FALSE))</f>
        <v/>
      </c>
    </row>
    <row r="50" spans="1:11" x14ac:dyDescent="0.25">
      <c r="A50" t="str">
        <f>IF(LEN(TRIM('Initial Dilution'!$B36))&gt;0, TRIM('Initial Dilution'!$C36),"")</f>
        <v/>
      </c>
      <c r="C50" t="str">
        <f>IF(LEN('Initial Dilution'!$B36)&gt;0, 'Initial Dilution'!$C$3,"")</f>
        <v/>
      </c>
      <c r="D50" t="str">
        <f>IF(AND(LEN(TRIM('Initial Dilution'!$C$2)) &gt; 0, LEN(TRIM('Initial Dilution'!$B36)) &gt; 0), 'Initial Dilution'!$A36, "")</f>
        <v/>
      </c>
      <c r="E50" t="str">
        <f>IF(AND(LEN(TRIM('Initial Dilution'!$C$2)) &gt; 0, LEN(TRIM('Initial Dilution'!$B36)) &gt; 0), 'Initial Dilution'!$E36, "")</f>
        <v/>
      </c>
      <c r="F50" t="str">
        <f t="shared" si="0"/>
        <v/>
      </c>
      <c r="G50" t="str">
        <f>IF(LEN($F50)&gt;0, VLOOKUP($F50, Indices!$A:$B, 2, FALSE), "")</f>
        <v/>
      </c>
      <c r="H50" t="str">
        <f t="shared" si="1"/>
        <v/>
      </c>
      <c r="I50" t="str">
        <f>IF(LEN($H50)&gt;0, VLOOKUP($H50, Indices!$A:$B, 2, FALSE), "")</f>
        <v/>
      </c>
      <c r="K50" t="str">
        <f>IF(LEN('Initial Dilution'!$B36)=0, "", "Species=" &amp; SUBSTITUTE(SUBSTITUTE(TRIM('Initial Dilution'!$D36), ",", "_"), " ", "_")) &amp; IF(LEN('Initial Dilution'!$B36)=0, "", ";ExpectedGenomeSize=" &amp; VLOOKUP('Initial Dilution'!$B36, 'Initial Dilution'!$B:$G, 6, FALSE))</f>
        <v/>
      </c>
    </row>
    <row r="51" spans="1:11" x14ac:dyDescent="0.25">
      <c r="A51" t="str">
        <f>IF(LEN(TRIM('Initial Dilution'!$B37))&gt;0, TRIM('Initial Dilution'!$C37),"")</f>
        <v/>
      </c>
      <c r="C51" t="str">
        <f>IF(LEN('Initial Dilution'!$B37)&gt;0, 'Initial Dilution'!$C$3,"")</f>
        <v/>
      </c>
      <c r="D51" t="str">
        <f>IF(AND(LEN(TRIM('Initial Dilution'!$C$2)) &gt; 0, LEN(TRIM('Initial Dilution'!$B37)) &gt; 0), 'Initial Dilution'!$A37, "")</f>
        <v/>
      </c>
      <c r="E51" t="str">
        <f>IF(AND(LEN(TRIM('Initial Dilution'!$C$2)) &gt; 0, LEN(TRIM('Initial Dilution'!$B37)) &gt; 0), 'Initial Dilution'!$E37, "")</f>
        <v/>
      </c>
      <c r="F51" t="str">
        <f t="shared" si="0"/>
        <v/>
      </c>
      <c r="G51" t="str">
        <f>IF(LEN($F51)&gt;0, VLOOKUP($F51, Indices!$A:$B, 2, FALSE), "")</f>
        <v/>
      </c>
      <c r="H51" t="str">
        <f t="shared" si="1"/>
        <v/>
      </c>
      <c r="I51" t="str">
        <f>IF(LEN($H51)&gt;0, VLOOKUP($H51, Indices!$A:$B, 2, FALSE), "")</f>
        <v/>
      </c>
      <c r="K51" t="str">
        <f>IF(LEN('Initial Dilution'!$B37)=0, "", "Species=" &amp; SUBSTITUTE(SUBSTITUTE(TRIM('Initial Dilution'!$D37), ",", "_"), " ", "_")) &amp; IF(LEN('Initial Dilution'!$B37)=0, "", ";ExpectedGenomeSize=" &amp; VLOOKUP('Initial Dilution'!$B37, 'Initial Dilution'!$B:$G, 6, FALSE))</f>
        <v/>
      </c>
    </row>
    <row r="52" spans="1:11" x14ac:dyDescent="0.25">
      <c r="A52" t="str">
        <f>IF(LEN(TRIM('Initial Dilution'!$B38))&gt;0, TRIM('Initial Dilution'!$C38),"")</f>
        <v/>
      </c>
      <c r="C52" t="str">
        <f>IF(LEN('Initial Dilution'!$B38)&gt;0, 'Initial Dilution'!$C$3,"")</f>
        <v/>
      </c>
      <c r="D52" t="str">
        <f>IF(AND(LEN(TRIM('Initial Dilution'!$C$2)) &gt; 0, LEN(TRIM('Initial Dilution'!$B38)) &gt; 0), 'Initial Dilution'!$A38, "")</f>
        <v/>
      </c>
      <c r="E52" t="str">
        <f>IF(AND(LEN(TRIM('Initial Dilution'!$C$2)) &gt; 0, LEN(TRIM('Initial Dilution'!$B38)) &gt; 0), 'Initial Dilution'!$E38, "")</f>
        <v/>
      </c>
      <c r="F52" t="str">
        <f t="shared" si="0"/>
        <v/>
      </c>
      <c r="G52" t="str">
        <f>IF(LEN($F52)&gt;0, VLOOKUP($F52, Indices!$A:$B, 2, FALSE), "")</f>
        <v/>
      </c>
      <c r="H52" t="str">
        <f t="shared" si="1"/>
        <v/>
      </c>
      <c r="I52" t="str">
        <f>IF(LEN($H52)&gt;0, VLOOKUP($H52, Indices!$A:$B, 2, FALSE), "")</f>
        <v/>
      </c>
      <c r="K52" t="str">
        <f>IF(LEN('Initial Dilution'!$B38)=0, "", "Species=" &amp; SUBSTITUTE(SUBSTITUTE(TRIM('Initial Dilution'!$D38), ",", "_"), " ", "_")) &amp; IF(LEN('Initial Dilution'!$B38)=0, "", ";ExpectedGenomeSize=" &amp; VLOOKUP('Initial Dilution'!$B38, 'Initial Dilution'!$B:$G, 6, FALSE))</f>
        <v/>
      </c>
    </row>
    <row r="53" spans="1:11" x14ac:dyDescent="0.25">
      <c r="A53" t="str">
        <f>IF(LEN(TRIM('Initial Dilution'!$B39))&gt;0, TRIM('Initial Dilution'!$C39),"")</f>
        <v/>
      </c>
      <c r="C53" t="str">
        <f>IF(LEN('Initial Dilution'!$B39)&gt;0, 'Initial Dilution'!$C$3,"")</f>
        <v/>
      </c>
      <c r="D53" t="str">
        <f>IF(AND(LEN(TRIM('Initial Dilution'!$C$2)) &gt; 0, LEN(TRIM('Initial Dilution'!$B39)) &gt; 0), 'Initial Dilution'!$A39, "")</f>
        <v/>
      </c>
      <c r="E53" t="str">
        <f>IF(AND(LEN(TRIM('Initial Dilution'!$C$2)) &gt; 0, LEN(TRIM('Initial Dilution'!$B39)) &gt; 0), 'Initial Dilution'!$E39, "")</f>
        <v/>
      </c>
      <c r="F53" t="str">
        <f t="shared" si="0"/>
        <v/>
      </c>
      <c r="G53" t="str">
        <f>IF(LEN($F53)&gt;0, VLOOKUP($F53, Indices!$A:$B, 2, FALSE), "")</f>
        <v/>
      </c>
      <c r="H53" t="str">
        <f t="shared" si="1"/>
        <v/>
      </c>
      <c r="I53" t="str">
        <f>IF(LEN($H53)&gt;0, VLOOKUP($H53, Indices!$A:$B, 2, FALSE), "")</f>
        <v/>
      </c>
      <c r="K53" t="str">
        <f>IF(LEN('Initial Dilution'!$B39)=0, "", "Species=" &amp; SUBSTITUTE(SUBSTITUTE(TRIM('Initial Dilution'!$D39), ",", "_"), " ", "_")) &amp; IF(LEN('Initial Dilution'!$B39)=0, "", ";ExpectedGenomeSize=" &amp; VLOOKUP('Initial Dilution'!$B39, 'Initial Dilution'!$B:$G, 6, FALSE))</f>
        <v/>
      </c>
    </row>
    <row r="54" spans="1:11" x14ac:dyDescent="0.25">
      <c r="A54" t="str">
        <f>IF(LEN(TRIM('Initial Dilution'!$B40))&gt;0, TRIM('Initial Dilution'!$C40),"")</f>
        <v/>
      </c>
      <c r="C54" t="str">
        <f>IF(LEN('Initial Dilution'!$B40)&gt;0, 'Initial Dilution'!$C$3,"")</f>
        <v/>
      </c>
      <c r="D54" t="str">
        <f>IF(AND(LEN(TRIM('Initial Dilution'!$C$2)) &gt; 0, LEN(TRIM('Initial Dilution'!$B40)) &gt; 0), 'Initial Dilution'!$A40, "")</f>
        <v/>
      </c>
      <c r="E54" t="str">
        <f>IF(AND(LEN(TRIM('Initial Dilution'!$C$2)) &gt; 0, LEN(TRIM('Initial Dilution'!$B40)) &gt; 0), 'Initial Dilution'!$E40, "")</f>
        <v/>
      </c>
      <c r="F54" t="str">
        <f t="shared" si="0"/>
        <v/>
      </c>
      <c r="G54" t="str">
        <f>IF(LEN($F54)&gt;0, VLOOKUP($F54, Indices!$A:$B, 2, FALSE), "")</f>
        <v/>
      </c>
      <c r="H54" t="str">
        <f t="shared" si="1"/>
        <v/>
      </c>
      <c r="I54" t="str">
        <f>IF(LEN($H54)&gt;0, VLOOKUP($H54, Indices!$A:$B, 2, FALSE), "")</f>
        <v/>
      </c>
      <c r="K54" t="str">
        <f>IF(LEN('Initial Dilution'!$B40)=0, "", "Species=" &amp; SUBSTITUTE(SUBSTITUTE(TRIM('Initial Dilution'!$D40), ",", "_"), " ", "_")) &amp; IF(LEN('Initial Dilution'!$B40)=0, "", ";ExpectedGenomeSize=" &amp; VLOOKUP('Initial Dilution'!$B40, 'Initial Dilution'!$B:$G, 6, FALSE))</f>
        <v/>
      </c>
    </row>
    <row r="55" spans="1:11" x14ac:dyDescent="0.25">
      <c r="A55" t="str">
        <f>IF(LEN(TRIM('Initial Dilution'!$B41))&gt;0, TRIM('Initial Dilution'!$C41),"")</f>
        <v/>
      </c>
      <c r="C55" t="str">
        <f>IF(LEN('Initial Dilution'!$B41)&gt;0, 'Initial Dilution'!$C$3,"")</f>
        <v/>
      </c>
      <c r="D55" t="str">
        <f>IF(AND(LEN(TRIM('Initial Dilution'!$C$2)) &gt; 0, LEN(TRIM('Initial Dilution'!$B41)) &gt; 0), 'Initial Dilution'!$A41, "")</f>
        <v/>
      </c>
      <c r="E55" t="str">
        <f>IF(AND(LEN(TRIM('Initial Dilution'!$C$2)) &gt; 0, LEN(TRIM('Initial Dilution'!$B41)) &gt; 0), 'Initial Dilution'!$E41, "")</f>
        <v/>
      </c>
      <c r="F55" t="str">
        <f t="shared" si="0"/>
        <v/>
      </c>
      <c r="G55" t="str">
        <f>IF(LEN($F55)&gt;0, VLOOKUP($F55, Indices!$A:$B, 2, FALSE), "")</f>
        <v/>
      </c>
      <c r="H55" t="str">
        <f t="shared" si="1"/>
        <v/>
      </c>
      <c r="I55" t="str">
        <f>IF(LEN($H55)&gt;0, VLOOKUP($H55, Indices!$A:$B, 2, FALSE), "")</f>
        <v/>
      </c>
      <c r="K55" t="str">
        <f>IF(LEN('Initial Dilution'!$B41)=0, "", "Species=" &amp; SUBSTITUTE(SUBSTITUTE(TRIM('Initial Dilution'!$D41), ",", "_"), " ", "_")) &amp; IF(LEN('Initial Dilution'!$B41)=0, "", ";ExpectedGenomeSize=" &amp; VLOOKUP('Initial Dilution'!$B41, 'Initial Dilution'!$B:$G, 6, FALSE))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E61" sqref="E61"/>
    </sheetView>
  </sheetViews>
  <sheetFormatPr defaultRowHeight="15" x14ac:dyDescent="0.25"/>
  <cols>
    <col min="1" max="1" width="32.85546875" bestFit="1" customWidth="1"/>
    <col min="2" max="2" width="42.42578125" bestFit="1" customWidth="1"/>
    <col min="3" max="3" width="13.28515625" bestFit="1" customWidth="1"/>
    <col min="4" max="4" width="12.7109375" bestFit="1" customWidth="1"/>
    <col min="5" max="5" width="11.28515625" customWidth="1"/>
    <col min="7" max="7" width="10.85546875" bestFit="1" customWidth="1"/>
  </cols>
  <sheetData>
    <row r="1" spans="1:7" x14ac:dyDescent="0.25">
      <c r="A1" t="s">
        <v>73</v>
      </c>
    </row>
    <row r="2" spans="1:7" x14ac:dyDescent="0.25">
      <c r="A2" t="s">
        <v>267</v>
      </c>
      <c r="B2" t="str">
        <f>'Initial Dilution'!C2</f>
        <v>labID-MXXXX-YYMMDD</v>
      </c>
    </row>
    <row r="3" spans="1:7" x14ac:dyDescent="0.25">
      <c r="A3" t="s">
        <v>47</v>
      </c>
      <c r="B3" s="62">
        <f>'Normalization and Pooling'!$B$4</f>
        <v>43620</v>
      </c>
    </row>
    <row r="4" spans="1:7" x14ac:dyDescent="0.25">
      <c r="A4" t="s">
        <v>268</v>
      </c>
      <c r="B4" t="s">
        <v>269</v>
      </c>
    </row>
    <row r="5" spans="1:7" x14ac:dyDescent="0.25">
      <c r="A5" t="s">
        <v>76</v>
      </c>
      <c r="B5" t="s">
        <v>77</v>
      </c>
    </row>
    <row r="6" spans="1:7" x14ac:dyDescent="0.25">
      <c r="A6" t="s">
        <v>270</v>
      </c>
      <c r="B6" t="s">
        <v>271</v>
      </c>
    </row>
    <row r="7" spans="1:7" x14ac:dyDescent="0.25">
      <c r="A7" t="s">
        <v>85</v>
      </c>
      <c r="B7" t="s">
        <v>86</v>
      </c>
    </row>
    <row r="8" spans="1:7" x14ac:dyDescent="0.25">
      <c r="A8" t="s">
        <v>87</v>
      </c>
    </row>
    <row r="9" spans="1:7" x14ac:dyDescent="0.25">
      <c r="A9" s="4" t="str">
        <f>IF(OR('Initial Dilution'!C7=Indices!G2, 'Initial Dilution'!C7=Indices!G4), "151", "251")</f>
        <v>251</v>
      </c>
    </row>
    <row r="10" spans="1:7" x14ac:dyDescent="0.25">
      <c r="A10" s="4" t="str">
        <f>IF(OR('Initial Dilution'!C7=Indices!G2, 'Initial Dilution'!C7=Indices!G4), "151", "251")</f>
        <v>251</v>
      </c>
    </row>
    <row r="11" spans="1:7" x14ac:dyDescent="0.25">
      <c r="A11" t="s">
        <v>88</v>
      </c>
    </row>
    <row r="12" spans="1:7" x14ac:dyDescent="0.25">
      <c r="A12" t="s">
        <v>272</v>
      </c>
      <c r="B12" t="s">
        <v>147</v>
      </c>
    </row>
    <row r="13" spans="1:7" x14ac:dyDescent="0.25">
      <c r="A13" t="s">
        <v>273</v>
      </c>
      <c r="B13" t="s">
        <v>145</v>
      </c>
    </row>
    <row r="14" spans="1:7" x14ac:dyDescent="0.25">
      <c r="A14" t="s">
        <v>91</v>
      </c>
    </row>
    <row r="15" spans="1:7" x14ac:dyDescent="0.25">
      <c r="A15" t="s">
        <v>92</v>
      </c>
      <c r="B15" t="s">
        <v>84</v>
      </c>
      <c r="C15" t="s">
        <v>144</v>
      </c>
      <c r="D15" t="s">
        <v>96</v>
      </c>
      <c r="E15" t="s">
        <v>97</v>
      </c>
      <c r="F15" t="s">
        <v>98</v>
      </c>
      <c r="G15" t="s">
        <v>99</v>
      </c>
    </row>
    <row r="16" spans="1:7" x14ac:dyDescent="0.25">
      <c r="A16" t="str">
        <f>IF(LEN(TRIM('Initial Dilution'!$B10))&gt;0, TRIM('Initial Dilution'!$C10),"")</f>
        <v>2016C-XXXX-labID-MXXXX-YYMMDD</v>
      </c>
      <c r="C16" t="str">
        <f>IF(AND(LEN(TRIM('Initial Dilution'!$C$2)) &gt; 0, LEN(TRIM('Initial Dilution'!$B10)) &gt; 0), 'Initial Dilution'!$E10, "")</f>
        <v>A01</v>
      </c>
      <c r="D16" t="str">
        <f>IF(LEN($C16)&gt;0, "D7"&amp;IF(LEFT($C16,1)="A",CHOOSE(RIGHT($C16,2)+0,"01","02","03","04","05","06","07","08","09","10","11","12"),IF(LEFT($C16,1)="B",CHOOSE(RIGHT($C16,2)+0,"01","02","03","04","05","06","07","08","09","10","11","12"),IF(LEFT($C16,1)="C",CHOOSE(RIGHT($C16,2)+0,"01","02","03","04","05","06","07","08","09","10","11","12"),IF(LEFT($C16,1)="D",CHOOSE(RIGHT($C16,2)+0,"01","02","03","04","05","06","07","08","09","10","11","12"),IF(LEFT($C16,1)="E",CHOOSE(RIGHT($C16,2)+0,"01","02","03","04","05","06","07","08","09","10","11","12"),IF(LEFT($C16,1)="F",CHOOSE(RIGHT($C16,2)+0,"01","02","03","04","05","06","07","08","09","10","11","12"),IF(LEFT($C16,1)="G",CHOOSE(RIGHT($C16,2)+0,"01","02","03","04","05","06","07","08","09","10","11","12"),IF(LEFT($C16,1)="H",CHOOSE(RIGHT($C16,2)+0,"01","02","03","04","05","06","07","08","09","10","11","12"),"")))))))), "")</f>
        <v>D701</v>
      </c>
      <c r="E16" t="str">
        <f>IF(LEN($D16)&gt;0, VLOOKUP($D16, Indices!$A:$B, 2, FALSE), "")</f>
        <v>ATTACTCG</v>
      </c>
      <c r="F16" t="str">
        <f>IF(LEN($C16)&gt;0, "D5"&amp;IF(LEFT($C16,1)="A",CHOOSE(RIGHT($C16,2)+0,"01","01","01","01","01","01","01","01","01","01","01","01"),IF(LEFT($C16,1)="B",CHOOSE(RIGHT($C16,2)+0,"02","02","02","02","02","02","02","02","02","02","02","02"),IF(LEFT($C16,1)="C",CHOOSE(RIGHT($C16,2)+0,"03","03","03","03","03","03","03","03","03","03","03","03"),IF(LEFT($C16,1)="D",CHOOSE(RIGHT($C16,2)+0,"04","04","04","04","04","04","04","04","04","04","04","04"),IF(LEFT($C16,1)="E",CHOOSE(RIGHT($C16,2)+0,"05","05","05","05","05","05","05","05","05","05","05","05"),IF(LEFT($C16,1)="F",CHOOSE(RIGHT($C16,2)+0,"06","06","06","06","06","06","06","06","06","06","06","06"),IF(LEFT($C16,1)="G",CHOOSE(RIGHT($C16,2)+0,"07","07","07","07","07","07","07","07","07","07","07","07"),IF(LEFT($C16,1)="H",CHOOSE(RIGHT($C16,2)+0,"08","08","08","08","08","08","08","08","08","08","08","08"),"")))))))), "")</f>
        <v>D501</v>
      </c>
      <c r="G16" t="str">
        <f>IF(LEN($F16)&gt;0, VLOOKUP($F16, Indices!$A:$B, 2, FALSE), "")</f>
        <v>TATAGCCT</v>
      </c>
    </row>
    <row r="17" spans="1:7" x14ac:dyDescent="0.25">
      <c r="A17" t="str">
        <f>IF(LEN(TRIM('Initial Dilution'!$B11))&gt;0, TRIM('Initial Dilution'!$C11),"")</f>
        <v>2016K-XXXX-labID-MXXXX-YYMMDD</v>
      </c>
      <c r="C17" t="str">
        <f>IF(AND(LEN(TRIM('Initial Dilution'!$C$2)) &gt; 0, LEN(TRIM('Initial Dilution'!$B11)) &gt; 0), 'Initial Dilution'!$E11, "")</f>
        <v>B01</v>
      </c>
      <c r="D17" t="str">
        <f t="shared" ref="D17:D47" si="0">IF(LEN($C17)&gt;0, "D7"&amp;IF(LEFT($C17,1)="A",CHOOSE(RIGHT($C17,2)+0,"01","02","03","04","05","06","07","08","09","10","11","12"),IF(LEFT($C17,1)="B",CHOOSE(RIGHT($C17,2)+0,"01","02","03","04","05","06","07","08","09","10","11","12"),IF(LEFT($C17,1)="C",CHOOSE(RIGHT($C17,2)+0,"01","02","03","04","05","06","07","08","09","10","11","12"),IF(LEFT($C17,1)="D",CHOOSE(RIGHT($C17,2)+0,"01","02","03","04","05","06","07","08","09","10","11","12"),IF(LEFT($C17,1)="E",CHOOSE(RIGHT($C17,2)+0,"01","02","03","04","05","06","07","08","09","10","11","12"),IF(LEFT($C17,1)="F",CHOOSE(RIGHT($C17,2)+0,"01","02","03","04","05","06","07","08","09","10","11","12"),IF(LEFT($C17,1)="G",CHOOSE(RIGHT($C17,2)+0,"01","02","03","04","05","06","07","08","09","10","11","12"),IF(LEFT($C17,1)="H",CHOOSE(RIGHT($C17,2)+0,"01","02","03","04","05","06","07","08","09","10","11","12"),"")))))))), "")</f>
        <v>D701</v>
      </c>
      <c r="E17" t="str">
        <f>IF(LEN($D17)&gt;0, VLOOKUP($D17, Indices!$A:$B, 2, FALSE), "")</f>
        <v>ATTACTCG</v>
      </c>
      <c r="F17" t="str">
        <f t="shared" ref="F17:F47" si="1">IF(LEN($C17)&gt;0, "D5"&amp;IF(LEFT($C17,1)="A",CHOOSE(RIGHT($C17,2)+0,"01","01","01","01","01","01","01","01","01","01","01","01"),IF(LEFT($C17,1)="B",CHOOSE(RIGHT($C17,2)+0,"02","02","02","02","02","02","02","02","02","02","02","02"),IF(LEFT($C17,1)="C",CHOOSE(RIGHT($C17,2)+0,"03","03","03","03","03","03","03","03","03","03","03","03"),IF(LEFT($C17,1)="D",CHOOSE(RIGHT($C17,2)+0,"04","04","04","04","04","04","04","04","04","04","04","04"),IF(LEFT($C17,1)="E",CHOOSE(RIGHT($C17,2)+0,"05","05","05","05","05","05","05","05","05","05","05","05"),IF(LEFT($C17,1)="F",CHOOSE(RIGHT($C17,2)+0,"06","06","06","06","06","06","06","06","06","06","06","06"),IF(LEFT($C17,1)="G",CHOOSE(RIGHT($C17,2)+0,"07","07","07","07","07","07","07","07","07","07","07","07"),IF(LEFT($C17,1)="H",CHOOSE(RIGHT($C17,2)+0,"08","08","08","08","08","08","08","08","08","08","08","08"),"")))))))), "")</f>
        <v>D502</v>
      </c>
      <c r="G17" t="str">
        <f>IF(LEN($F17)&gt;0, VLOOKUP($F17, Indices!$A:$B, 2, FALSE), "")</f>
        <v>ATAGAGGC</v>
      </c>
    </row>
    <row r="18" spans="1:7" x14ac:dyDescent="0.25">
      <c r="A18" t="str">
        <f>IF(LEN(TRIM('Initial Dilution'!$B12))&gt;0, TRIM('Initial Dilution'!$C12),"")</f>
        <v>2016D-XXXX-labID-MXXXX-YYMMDD</v>
      </c>
      <c r="C18" t="str">
        <f>IF(AND(LEN(TRIM('Initial Dilution'!$C$2)) &gt; 0, LEN(TRIM('Initial Dilution'!$B12)) &gt; 0), 'Initial Dilution'!$E12, "")</f>
        <v>C01</v>
      </c>
      <c r="D18" t="str">
        <f t="shared" si="0"/>
        <v>D701</v>
      </c>
      <c r="E18" t="str">
        <f>IF(LEN($D18)&gt;0, VLOOKUP($D18, Indices!$A:$B, 2, FALSE), "")</f>
        <v>ATTACTCG</v>
      </c>
      <c r="F18" t="str">
        <f t="shared" si="1"/>
        <v>D503</v>
      </c>
      <c r="G18" t="str">
        <f>IF(LEN($F18)&gt;0, VLOOKUP($F18, Indices!$A:$B, 2, FALSE), "")</f>
        <v>CCTATCCT</v>
      </c>
    </row>
    <row r="19" spans="1:7" x14ac:dyDescent="0.25">
      <c r="A19" t="str">
        <f>IF(LEN(TRIM('Initial Dilution'!$B13))&gt;0, TRIM('Initial Dilution'!$C13),"")</f>
        <v>2016L-XXXX-labID-MXXXX-YYMMDD</v>
      </c>
      <c r="C19" t="str">
        <f>IF(AND(LEN(TRIM('Initial Dilution'!$C$2)) &gt; 0, LEN(TRIM('Initial Dilution'!$B13)) &gt; 0), 'Initial Dilution'!$E13, "")</f>
        <v>D01</v>
      </c>
      <c r="D19" t="str">
        <f t="shared" si="0"/>
        <v>D701</v>
      </c>
      <c r="E19" t="str">
        <f>IF(LEN($D19)&gt;0, VLOOKUP($D19, Indices!$A:$B, 2, FALSE), "")</f>
        <v>ATTACTCG</v>
      </c>
      <c r="F19" t="str">
        <f t="shared" si="1"/>
        <v>D504</v>
      </c>
      <c r="G19" t="str">
        <f>IF(LEN($F19)&gt;0, VLOOKUP($F19, Indices!$A:$B, 2, FALSE), "")</f>
        <v>GGCTCTGA</v>
      </c>
    </row>
    <row r="20" spans="1:7" x14ac:dyDescent="0.25">
      <c r="A20" t="str">
        <f>IF(LEN(TRIM('Initial Dilution'!$B14))&gt;0, TRIM('Initial Dilution'!$C14),"")</f>
        <v/>
      </c>
      <c r="C20" t="str">
        <f>IF(AND(LEN(TRIM('Initial Dilution'!$C$2)) &gt; 0, LEN(TRIM('Initial Dilution'!$B14)) &gt; 0), 'Initial Dilution'!$E14, "")</f>
        <v/>
      </c>
      <c r="D20" t="str">
        <f t="shared" si="0"/>
        <v/>
      </c>
      <c r="E20" t="str">
        <f>IF(LEN($D20)&gt;0, VLOOKUP($D20, Indices!$A:$B, 2, FALSE), "")</f>
        <v/>
      </c>
      <c r="F20" t="str">
        <f t="shared" si="1"/>
        <v/>
      </c>
      <c r="G20" t="str">
        <f>IF(LEN($F20)&gt;0, VLOOKUP($F20, Indices!$A:$B, 2, FALSE), "")</f>
        <v/>
      </c>
    </row>
    <row r="21" spans="1:7" x14ac:dyDescent="0.25">
      <c r="A21" t="str">
        <f>IF(LEN(TRIM('Initial Dilution'!$B15))&gt;0, TRIM('Initial Dilution'!$C15),"")</f>
        <v/>
      </c>
      <c r="C21" t="str">
        <f>IF(AND(LEN(TRIM('Initial Dilution'!$C$2)) &gt; 0, LEN(TRIM('Initial Dilution'!$B15)) &gt; 0), 'Initial Dilution'!$E15, "")</f>
        <v/>
      </c>
      <c r="D21" t="str">
        <f t="shared" si="0"/>
        <v/>
      </c>
      <c r="E21" t="str">
        <f>IF(LEN($D21)&gt;0, VLOOKUP($D21, Indices!$A:$B, 2, FALSE), "")</f>
        <v/>
      </c>
      <c r="F21" t="str">
        <f t="shared" si="1"/>
        <v/>
      </c>
      <c r="G21" t="str">
        <f>IF(LEN($F21)&gt;0, VLOOKUP($F21, Indices!$A:$B, 2, FALSE), "")</f>
        <v/>
      </c>
    </row>
    <row r="22" spans="1:7" x14ac:dyDescent="0.25">
      <c r="A22" t="str">
        <f>IF(LEN(TRIM('Initial Dilution'!$B16))&gt;0, TRIM('Initial Dilution'!$C16),"")</f>
        <v/>
      </c>
      <c r="C22" t="str">
        <f>IF(AND(LEN(TRIM('Initial Dilution'!$C$2)) &gt; 0, LEN(TRIM('Initial Dilution'!$B16)) &gt; 0), 'Initial Dilution'!$E16, "")</f>
        <v/>
      </c>
      <c r="D22" t="str">
        <f t="shared" si="0"/>
        <v/>
      </c>
      <c r="E22" t="str">
        <f>IF(LEN($D22)&gt;0, VLOOKUP($D22, Indices!$A:$B, 2, FALSE), "")</f>
        <v/>
      </c>
      <c r="F22" t="str">
        <f t="shared" si="1"/>
        <v/>
      </c>
      <c r="G22" t="str">
        <f>IF(LEN($F22)&gt;0, VLOOKUP($F22, Indices!$A:$B, 2, FALSE), "")</f>
        <v/>
      </c>
    </row>
    <row r="23" spans="1:7" x14ac:dyDescent="0.25">
      <c r="A23" t="str">
        <f>IF(LEN(TRIM('Initial Dilution'!$B17))&gt;0, TRIM('Initial Dilution'!$C17),"")</f>
        <v/>
      </c>
      <c r="C23" t="str">
        <f>IF(AND(LEN(TRIM('Initial Dilution'!$C$2)) &gt; 0, LEN(TRIM('Initial Dilution'!$B17)) &gt; 0), 'Initial Dilution'!$E17, "")</f>
        <v/>
      </c>
      <c r="D23" t="str">
        <f t="shared" si="0"/>
        <v/>
      </c>
      <c r="E23" t="str">
        <f>IF(LEN($D23)&gt;0, VLOOKUP($D23, Indices!$A:$B, 2, FALSE), "")</f>
        <v/>
      </c>
      <c r="F23" t="str">
        <f t="shared" si="1"/>
        <v/>
      </c>
      <c r="G23" t="str">
        <f>IF(LEN($F23)&gt;0, VLOOKUP($F23, Indices!$A:$B, 2, FALSE), "")</f>
        <v/>
      </c>
    </row>
    <row r="24" spans="1:7" x14ac:dyDescent="0.25">
      <c r="A24" t="str">
        <f>IF(LEN(TRIM('Initial Dilution'!$B18))&gt;0, TRIM('Initial Dilution'!$C18),"")</f>
        <v/>
      </c>
      <c r="C24" t="str">
        <f>IF(AND(LEN(TRIM('Initial Dilution'!$C$2)) &gt; 0, LEN(TRIM('Initial Dilution'!$B18)) &gt; 0), 'Initial Dilution'!$E18, "")</f>
        <v/>
      </c>
      <c r="D24" t="str">
        <f t="shared" si="0"/>
        <v/>
      </c>
      <c r="E24" t="str">
        <f>IF(LEN($D24)&gt;0, VLOOKUP($D24, Indices!$A:$B, 2, FALSE), "")</f>
        <v/>
      </c>
      <c r="F24" t="str">
        <f t="shared" si="1"/>
        <v/>
      </c>
      <c r="G24" t="str">
        <f>IF(LEN($F24)&gt;0, VLOOKUP($F24, Indices!$A:$B, 2, FALSE), "")</f>
        <v/>
      </c>
    </row>
    <row r="25" spans="1:7" x14ac:dyDescent="0.25">
      <c r="A25" t="str">
        <f>IF(LEN(TRIM('Initial Dilution'!$B19))&gt;0, TRIM('Initial Dilution'!$C19),"")</f>
        <v/>
      </c>
      <c r="C25" t="str">
        <f>IF(AND(LEN(TRIM('Initial Dilution'!$C$2)) &gt; 0, LEN(TRIM('Initial Dilution'!$B19)) &gt; 0), 'Initial Dilution'!$E19, "")</f>
        <v/>
      </c>
      <c r="D25" t="str">
        <f t="shared" si="0"/>
        <v/>
      </c>
      <c r="E25" t="str">
        <f>IF(LEN($D25)&gt;0, VLOOKUP($D25, Indices!$A:$B, 2, FALSE), "")</f>
        <v/>
      </c>
      <c r="F25" t="str">
        <f t="shared" si="1"/>
        <v/>
      </c>
      <c r="G25" t="str">
        <f>IF(LEN($F25)&gt;0, VLOOKUP($F25, Indices!$A:$B, 2, FALSE), "")</f>
        <v/>
      </c>
    </row>
    <row r="26" spans="1:7" x14ac:dyDescent="0.25">
      <c r="A26" t="str">
        <f>IF(LEN(TRIM('Initial Dilution'!$B20))&gt;0, TRIM('Initial Dilution'!$C20),"")</f>
        <v/>
      </c>
      <c r="C26" t="str">
        <f>IF(AND(LEN(TRIM('Initial Dilution'!$C$2)) &gt; 0, LEN(TRIM('Initial Dilution'!$B20)) &gt; 0), 'Initial Dilution'!$E20, "")</f>
        <v/>
      </c>
      <c r="D26" t="str">
        <f t="shared" si="0"/>
        <v/>
      </c>
      <c r="E26" t="str">
        <f>IF(LEN($D26)&gt;0, VLOOKUP($D26, Indices!$A:$B, 2, FALSE), "")</f>
        <v/>
      </c>
      <c r="F26" t="str">
        <f t="shared" si="1"/>
        <v/>
      </c>
      <c r="G26" t="str">
        <f>IF(LEN($F26)&gt;0, VLOOKUP($F26, Indices!$A:$B, 2, FALSE), "")</f>
        <v/>
      </c>
    </row>
    <row r="27" spans="1:7" x14ac:dyDescent="0.25">
      <c r="A27" t="str">
        <f>IF(LEN(TRIM('Initial Dilution'!$B21))&gt;0, TRIM('Initial Dilution'!$C21),"")</f>
        <v/>
      </c>
      <c r="C27" t="str">
        <f>IF(AND(LEN(TRIM('Initial Dilution'!$C$2)) &gt; 0, LEN(TRIM('Initial Dilution'!$B21)) &gt; 0), 'Initial Dilution'!$E21, "")</f>
        <v/>
      </c>
      <c r="D27" t="str">
        <f t="shared" si="0"/>
        <v/>
      </c>
      <c r="E27" t="str">
        <f>IF(LEN($D27)&gt;0, VLOOKUP($D27, Indices!$A:$B, 2, FALSE), "")</f>
        <v/>
      </c>
      <c r="F27" t="str">
        <f t="shared" si="1"/>
        <v/>
      </c>
      <c r="G27" t="str">
        <f>IF(LEN($F27)&gt;0, VLOOKUP($F27, Indices!$A:$B, 2, FALSE), "")</f>
        <v/>
      </c>
    </row>
    <row r="28" spans="1:7" x14ac:dyDescent="0.25">
      <c r="A28" t="str">
        <f>IF(LEN(TRIM('Initial Dilution'!$B22))&gt;0, TRIM('Initial Dilution'!$C22),"")</f>
        <v/>
      </c>
      <c r="C28" t="str">
        <f>IF(AND(LEN(TRIM('Initial Dilution'!$C$2)) &gt; 0, LEN(TRIM('Initial Dilution'!$B22)) &gt; 0), 'Initial Dilution'!$E22, "")</f>
        <v/>
      </c>
      <c r="D28" t="str">
        <f t="shared" si="0"/>
        <v/>
      </c>
      <c r="E28" t="str">
        <f>IF(LEN($D28)&gt;0, VLOOKUP($D28, Indices!$A:$B, 2, FALSE), "")</f>
        <v/>
      </c>
      <c r="F28" t="str">
        <f t="shared" si="1"/>
        <v/>
      </c>
      <c r="G28" t="str">
        <f>IF(LEN($F28)&gt;0, VLOOKUP($F28, Indices!$A:$B, 2, FALSE), "")</f>
        <v/>
      </c>
    </row>
    <row r="29" spans="1:7" x14ac:dyDescent="0.25">
      <c r="A29" t="str">
        <f>IF(LEN(TRIM('Initial Dilution'!$B23))&gt;0, TRIM('Initial Dilution'!$C23),"")</f>
        <v/>
      </c>
      <c r="C29" t="str">
        <f>IF(AND(LEN(TRIM('Initial Dilution'!$C$2)) &gt; 0, LEN(TRIM('Initial Dilution'!$B23)) &gt; 0), 'Initial Dilution'!$E23, "")</f>
        <v/>
      </c>
      <c r="D29" t="str">
        <f t="shared" si="0"/>
        <v/>
      </c>
      <c r="E29" t="str">
        <f>IF(LEN($D29)&gt;0, VLOOKUP($D29, Indices!$A:$B, 2, FALSE), "")</f>
        <v/>
      </c>
      <c r="F29" t="str">
        <f t="shared" si="1"/>
        <v/>
      </c>
      <c r="G29" t="str">
        <f>IF(LEN($F29)&gt;0, VLOOKUP($F29, Indices!$A:$B, 2, FALSE), "")</f>
        <v/>
      </c>
    </row>
    <row r="30" spans="1:7" x14ac:dyDescent="0.25">
      <c r="A30" t="str">
        <f>IF(LEN(TRIM('Initial Dilution'!$B24))&gt;0, TRIM('Initial Dilution'!$C24),"")</f>
        <v/>
      </c>
      <c r="C30" t="str">
        <f>IF(AND(LEN(TRIM('Initial Dilution'!$C$2)) &gt; 0, LEN(TRIM('Initial Dilution'!$B24)) &gt; 0), 'Initial Dilution'!$E24, "")</f>
        <v/>
      </c>
      <c r="D30" t="str">
        <f t="shared" si="0"/>
        <v/>
      </c>
      <c r="E30" t="str">
        <f>IF(LEN($D30)&gt;0, VLOOKUP($D30, Indices!$A:$B, 2, FALSE), "")</f>
        <v/>
      </c>
      <c r="F30" t="str">
        <f t="shared" si="1"/>
        <v/>
      </c>
      <c r="G30" t="str">
        <f>IF(LEN($F30)&gt;0, VLOOKUP($F30, Indices!$A:$B, 2, FALSE), "")</f>
        <v/>
      </c>
    </row>
    <row r="31" spans="1:7" x14ac:dyDescent="0.25">
      <c r="A31" t="str">
        <f>IF(LEN(TRIM('Initial Dilution'!$B25))&gt;0, TRIM('Initial Dilution'!$C25),"")</f>
        <v/>
      </c>
      <c r="C31" t="str">
        <f>IF(AND(LEN(TRIM('Initial Dilution'!$C$2)) &gt; 0, LEN(TRIM('Initial Dilution'!$B25)) &gt; 0), 'Initial Dilution'!$E25, "")</f>
        <v/>
      </c>
      <c r="D31" t="str">
        <f t="shared" si="0"/>
        <v/>
      </c>
      <c r="E31" t="str">
        <f>IF(LEN($D31)&gt;0, VLOOKUP($D31, Indices!$A:$B, 2, FALSE), "")</f>
        <v/>
      </c>
      <c r="F31" t="str">
        <f t="shared" si="1"/>
        <v/>
      </c>
      <c r="G31" t="str">
        <f>IF(LEN($F31)&gt;0, VLOOKUP($F31, Indices!$A:$B, 2, FALSE), "")</f>
        <v/>
      </c>
    </row>
    <row r="32" spans="1:7" x14ac:dyDescent="0.25">
      <c r="A32" t="str">
        <f>IF(LEN(TRIM('Initial Dilution'!$B26))&gt;0, TRIM('Initial Dilution'!$C26),"")</f>
        <v/>
      </c>
      <c r="C32" t="str">
        <f>IF(AND(LEN(TRIM('Initial Dilution'!$C$2)) &gt; 0, LEN(TRIM('Initial Dilution'!$B26)) &gt; 0), 'Initial Dilution'!$E26, "")</f>
        <v/>
      </c>
      <c r="D32" t="str">
        <f t="shared" si="0"/>
        <v/>
      </c>
      <c r="E32" t="str">
        <f>IF(LEN($D32)&gt;0, VLOOKUP($D32, Indices!$A:$B, 2, FALSE), "")</f>
        <v/>
      </c>
      <c r="F32" t="str">
        <f t="shared" si="1"/>
        <v/>
      </c>
      <c r="G32" t="str">
        <f>IF(LEN($F32)&gt;0, VLOOKUP($F32, Indices!$A:$B, 2, FALSE), "")</f>
        <v/>
      </c>
    </row>
    <row r="33" spans="1:7" x14ac:dyDescent="0.25">
      <c r="A33" t="str">
        <f>IF(LEN(TRIM('Initial Dilution'!$B27))&gt;0, TRIM('Initial Dilution'!$C27),"")</f>
        <v/>
      </c>
      <c r="C33" t="str">
        <f>IF(AND(LEN(TRIM('Initial Dilution'!$C$2)) &gt; 0, LEN(TRIM('Initial Dilution'!$B27)) &gt; 0), 'Initial Dilution'!$E27, "")</f>
        <v/>
      </c>
      <c r="D33" t="str">
        <f t="shared" si="0"/>
        <v/>
      </c>
      <c r="E33" t="str">
        <f>IF(LEN($D33)&gt;0, VLOOKUP($D33, Indices!$A:$B, 2, FALSE), "")</f>
        <v/>
      </c>
      <c r="F33" t="str">
        <f t="shared" si="1"/>
        <v/>
      </c>
      <c r="G33" t="str">
        <f>IF(LEN($F33)&gt;0, VLOOKUP($F33, Indices!$A:$B, 2, FALSE), "")</f>
        <v/>
      </c>
    </row>
    <row r="34" spans="1:7" x14ac:dyDescent="0.25">
      <c r="A34" t="str">
        <f>IF(LEN(TRIM('Initial Dilution'!$B28))&gt;0, TRIM('Initial Dilution'!$C28),"")</f>
        <v/>
      </c>
      <c r="C34" t="str">
        <f>IF(AND(LEN(TRIM('Initial Dilution'!$C$2)) &gt; 0, LEN(TRIM('Initial Dilution'!$B28)) &gt; 0), 'Initial Dilution'!$E28, "")</f>
        <v/>
      </c>
      <c r="D34" t="str">
        <f t="shared" si="0"/>
        <v/>
      </c>
      <c r="E34" t="str">
        <f>IF(LEN($D34)&gt;0, VLOOKUP($D34, Indices!$A:$B, 2, FALSE), "")</f>
        <v/>
      </c>
      <c r="F34" t="str">
        <f t="shared" si="1"/>
        <v/>
      </c>
      <c r="G34" t="str">
        <f>IF(LEN($F34)&gt;0, VLOOKUP($F34, Indices!$A:$B, 2, FALSE), "")</f>
        <v/>
      </c>
    </row>
    <row r="35" spans="1:7" x14ac:dyDescent="0.25">
      <c r="A35" t="str">
        <f>IF(LEN(TRIM('Initial Dilution'!$B29))&gt;0, TRIM('Initial Dilution'!$C29),"")</f>
        <v/>
      </c>
      <c r="C35" t="str">
        <f>IF(AND(LEN(TRIM('Initial Dilution'!$C$2)) &gt; 0, LEN(TRIM('Initial Dilution'!$B29)) &gt; 0), 'Initial Dilution'!$E29, "")</f>
        <v/>
      </c>
      <c r="D35" t="str">
        <f t="shared" si="0"/>
        <v/>
      </c>
      <c r="E35" t="str">
        <f>IF(LEN($D35)&gt;0, VLOOKUP($D35, Indices!$A:$B, 2, FALSE), "")</f>
        <v/>
      </c>
      <c r="F35" t="str">
        <f t="shared" si="1"/>
        <v/>
      </c>
      <c r="G35" t="str">
        <f>IF(LEN($F35)&gt;0, VLOOKUP($F35, Indices!$A:$B, 2, FALSE), "")</f>
        <v/>
      </c>
    </row>
    <row r="36" spans="1:7" x14ac:dyDescent="0.25">
      <c r="A36" t="str">
        <f>IF(LEN(TRIM('Initial Dilution'!$B30))&gt;0, TRIM('Initial Dilution'!$C30),"")</f>
        <v/>
      </c>
      <c r="C36" t="str">
        <f>IF(AND(LEN(TRIM('Initial Dilution'!$C$2)) &gt; 0, LEN(TRIM('Initial Dilution'!$B30)) &gt; 0), 'Initial Dilution'!$E30, "")</f>
        <v/>
      </c>
      <c r="D36" t="str">
        <f t="shared" si="0"/>
        <v/>
      </c>
      <c r="E36" t="str">
        <f>IF(LEN($D36)&gt;0, VLOOKUP($D36, Indices!$A:$B, 2, FALSE), "")</f>
        <v/>
      </c>
      <c r="F36" t="str">
        <f t="shared" si="1"/>
        <v/>
      </c>
      <c r="G36" t="str">
        <f>IF(LEN($F36)&gt;0, VLOOKUP($F36, Indices!$A:$B, 2, FALSE), "")</f>
        <v/>
      </c>
    </row>
    <row r="37" spans="1:7" x14ac:dyDescent="0.25">
      <c r="A37" t="str">
        <f>IF(LEN(TRIM('Initial Dilution'!$B31))&gt;0, TRIM('Initial Dilution'!$C31),"")</f>
        <v/>
      </c>
      <c r="C37" t="str">
        <f>IF(AND(LEN(TRIM('Initial Dilution'!$C$2)) &gt; 0, LEN(TRIM('Initial Dilution'!$B31)) &gt; 0), 'Initial Dilution'!$E31, "")</f>
        <v/>
      </c>
      <c r="D37" t="str">
        <f t="shared" si="0"/>
        <v/>
      </c>
      <c r="E37" t="str">
        <f>IF(LEN($D37)&gt;0, VLOOKUP($D37, Indices!$A:$B, 2, FALSE), "")</f>
        <v/>
      </c>
      <c r="F37" t="str">
        <f t="shared" si="1"/>
        <v/>
      </c>
      <c r="G37" t="str">
        <f>IF(LEN($F37)&gt;0, VLOOKUP($F37, Indices!$A:$B, 2, FALSE), "")</f>
        <v/>
      </c>
    </row>
    <row r="38" spans="1:7" x14ac:dyDescent="0.25">
      <c r="A38" t="str">
        <f>IF(LEN(TRIM('Initial Dilution'!$B32))&gt;0, TRIM('Initial Dilution'!$C32),"")</f>
        <v/>
      </c>
      <c r="C38" t="str">
        <f>IF(AND(LEN(TRIM('Initial Dilution'!$C$2)) &gt; 0, LEN(TRIM('Initial Dilution'!$B32)) &gt; 0), 'Initial Dilution'!$E32, "")</f>
        <v/>
      </c>
      <c r="D38" t="str">
        <f t="shared" si="0"/>
        <v/>
      </c>
      <c r="E38" t="str">
        <f>IF(LEN($D38)&gt;0, VLOOKUP($D38, Indices!$A:$B, 2, FALSE), "")</f>
        <v/>
      </c>
      <c r="F38" t="str">
        <f t="shared" si="1"/>
        <v/>
      </c>
      <c r="G38" t="str">
        <f>IF(LEN($F38)&gt;0, VLOOKUP($F38, Indices!$A:$B, 2, FALSE), "")</f>
        <v/>
      </c>
    </row>
    <row r="39" spans="1:7" x14ac:dyDescent="0.25">
      <c r="A39" t="str">
        <f>IF(LEN(TRIM('Initial Dilution'!$B33))&gt;0, TRIM('Initial Dilution'!$C33),"")</f>
        <v/>
      </c>
      <c r="C39" t="str">
        <f>IF(AND(LEN(TRIM('Initial Dilution'!$C$2)) &gt; 0, LEN(TRIM('Initial Dilution'!$B33)) &gt; 0), 'Initial Dilution'!$E33, "")</f>
        <v/>
      </c>
      <c r="D39" t="str">
        <f t="shared" si="0"/>
        <v/>
      </c>
      <c r="E39" t="str">
        <f>IF(LEN($D39)&gt;0, VLOOKUP($D39, Indices!$A:$B, 2, FALSE), "")</f>
        <v/>
      </c>
      <c r="F39" t="str">
        <f t="shared" si="1"/>
        <v/>
      </c>
      <c r="G39" t="str">
        <f>IF(LEN($F39)&gt;0, VLOOKUP($F39, Indices!$A:$B, 2, FALSE), "")</f>
        <v/>
      </c>
    </row>
    <row r="40" spans="1:7" x14ac:dyDescent="0.25">
      <c r="A40" t="str">
        <f>IF(LEN(TRIM('Initial Dilution'!$B34))&gt;0, TRIM('Initial Dilution'!$C34),"")</f>
        <v/>
      </c>
      <c r="C40" t="str">
        <f>IF(AND(LEN(TRIM('Initial Dilution'!$C$2)) &gt; 0, LEN(TRIM('Initial Dilution'!$B34)) &gt; 0), 'Initial Dilution'!$E34, "")</f>
        <v/>
      </c>
      <c r="D40" t="str">
        <f t="shared" si="0"/>
        <v/>
      </c>
      <c r="E40" t="str">
        <f>IF(LEN($D40)&gt;0, VLOOKUP($D40, Indices!$A:$B, 2, FALSE), "")</f>
        <v/>
      </c>
      <c r="F40" t="str">
        <f t="shared" si="1"/>
        <v/>
      </c>
      <c r="G40" t="str">
        <f>IF(LEN($F40)&gt;0, VLOOKUP($F40, Indices!$A:$B, 2, FALSE), "")</f>
        <v/>
      </c>
    </row>
    <row r="41" spans="1:7" x14ac:dyDescent="0.25">
      <c r="A41" t="str">
        <f>IF(LEN(TRIM('Initial Dilution'!$B35))&gt;0, TRIM('Initial Dilution'!$C35),"")</f>
        <v/>
      </c>
      <c r="C41" t="str">
        <f>IF(AND(LEN(TRIM('Initial Dilution'!$C$2)) &gt; 0, LEN(TRIM('Initial Dilution'!$B35)) &gt; 0), 'Initial Dilution'!$E35, "")</f>
        <v/>
      </c>
      <c r="D41" t="str">
        <f t="shared" si="0"/>
        <v/>
      </c>
      <c r="E41" t="str">
        <f>IF(LEN($D41)&gt;0, VLOOKUP($D41, Indices!$A:$B, 2, FALSE), "")</f>
        <v/>
      </c>
      <c r="F41" t="str">
        <f t="shared" si="1"/>
        <v/>
      </c>
      <c r="G41" t="str">
        <f>IF(LEN($F41)&gt;0, VLOOKUP($F41, Indices!$A:$B, 2, FALSE), "")</f>
        <v/>
      </c>
    </row>
    <row r="42" spans="1:7" x14ac:dyDescent="0.25">
      <c r="A42" t="str">
        <f>IF(LEN(TRIM('Initial Dilution'!$B36))&gt;0, TRIM('Initial Dilution'!$C36),"")</f>
        <v/>
      </c>
      <c r="C42" t="str">
        <f>IF(AND(LEN(TRIM('Initial Dilution'!$C$2)) &gt; 0, LEN(TRIM('Initial Dilution'!$B36)) &gt; 0), 'Initial Dilution'!$E36, "")</f>
        <v/>
      </c>
      <c r="D42" t="str">
        <f t="shared" si="0"/>
        <v/>
      </c>
      <c r="E42" t="str">
        <f>IF(LEN($D42)&gt;0, VLOOKUP($D42, Indices!$A:$B, 2, FALSE), "")</f>
        <v/>
      </c>
      <c r="F42" t="str">
        <f t="shared" si="1"/>
        <v/>
      </c>
      <c r="G42" t="str">
        <f>IF(LEN($F42)&gt;0, VLOOKUP($F42, Indices!$A:$B, 2, FALSE), "")</f>
        <v/>
      </c>
    </row>
    <row r="43" spans="1:7" x14ac:dyDescent="0.25">
      <c r="A43" t="str">
        <f>IF(LEN(TRIM('Initial Dilution'!$B37))&gt;0, TRIM('Initial Dilution'!$C37),"")</f>
        <v/>
      </c>
      <c r="C43" t="str">
        <f>IF(AND(LEN(TRIM('Initial Dilution'!$C$2)) &gt; 0, LEN(TRIM('Initial Dilution'!$B37)) &gt; 0), 'Initial Dilution'!$E37, "")</f>
        <v/>
      </c>
      <c r="D43" t="str">
        <f t="shared" si="0"/>
        <v/>
      </c>
      <c r="E43" t="str">
        <f>IF(LEN($D43)&gt;0, VLOOKUP($D43, Indices!$A:$B, 2, FALSE), "")</f>
        <v/>
      </c>
      <c r="F43" t="str">
        <f t="shared" si="1"/>
        <v/>
      </c>
      <c r="G43" t="str">
        <f>IF(LEN($F43)&gt;0, VLOOKUP($F43, Indices!$A:$B, 2, FALSE), "")</f>
        <v/>
      </c>
    </row>
    <row r="44" spans="1:7" x14ac:dyDescent="0.25">
      <c r="A44" t="str">
        <f>IF(LEN(TRIM('Initial Dilution'!$B38))&gt;0, TRIM('Initial Dilution'!$C38),"")</f>
        <v/>
      </c>
      <c r="C44" t="str">
        <f>IF(AND(LEN(TRIM('Initial Dilution'!$C$2)) &gt; 0, LEN(TRIM('Initial Dilution'!$B38)) &gt; 0), 'Initial Dilution'!$E38, "")</f>
        <v/>
      </c>
      <c r="D44" t="str">
        <f t="shared" si="0"/>
        <v/>
      </c>
      <c r="E44" t="str">
        <f>IF(LEN($D44)&gt;0, VLOOKUP($D44, Indices!$A:$B, 2, FALSE), "")</f>
        <v/>
      </c>
      <c r="F44" t="str">
        <f t="shared" si="1"/>
        <v/>
      </c>
      <c r="G44" t="str">
        <f>IF(LEN($F44)&gt;0, VLOOKUP($F44, Indices!$A:$B, 2, FALSE), "")</f>
        <v/>
      </c>
    </row>
    <row r="45" spans="1:7" x14ac:dyDescent="0.25">
      <c r="A45" t="str">
        <f>IF(LEN(TRIM('Initial Dilution'!$B39))&gt;0, TRIM('Initial Dilution'!$C39),"")</f>
        <v/>
      </c>
      <c r="C45" t="str">
        <f>IF(AND(LEN(TRIM('Initial Dilution'!$C$2)) &gt; 0, LEN(TRIM('Initial Dilution'!$B39)) &gt; 0), 'Initial Dilution'!$E39, "")</f>
        <v/>
      </c>
      <c r="D45" t="str">
        <f t="shared" si="0"/>
        <v/>
      </c>
      <c r="E45" t="str">
        <f>IF(LEN($D45)&gt;0, VLOOKUP($D45, Indices!$A:$B, 2, FALSE), "")</f>
        <v/>
      </c>
      <c r="F45" t="str">
        <f t="shared" si="1"/>
        <v/>
      </c>
      <c r="G45" t="str">
        <f>IF(LEN($F45)&gt;0, VLOOKUP($F45, Indices!$A:$B, 2, FALSE), "")</f>
        <v/>
      </c>
    </row>
    <row r="46" spans="1:7" x14ac:dyDescent="0.25">
      <c r="A46" t="str">
        <f>IF(LEN(TRIM('Initial Dilution'!$B40))&gt;0, TRIM('Initial Dilution'!$C40),"")</f>
        <v/>
      </c>
      <c r="C46" t="str">
        <f>IF(AND(LEN(TRIM('Initial Dilution'!$C$2)) &gt; 0, LEN(TRIM('Initial Dilution'!$B40)) &gt; 0), 'Initial Dilution'!$E40, "")</f>
        <v/>
      </c>
      <c r="D46" t="str">
        <f t="shared" si="0"/>
        <v/>
      </c>
      <c r="E46" t="str">
        <f>IF(LEN($D46)&gt;0, VLOOKUP($D46, Indices!$A:$B, 2, FALSE), "")</f>
        <v/>
      </c>
      <c r="F46" t="str">
        <f t="shared" si="1"/>
        <v/>
      </c>
      <c r="G46" t="str">
        <f>IF(LEN($F46)&gt;0, VLOOKUP($F46, Indices!$A:$B, 2, FALSE), "")</f>
        <v/>
      </c>
    </row>
    <row r="47" spans="1:7" x14ac:dyDescent="0.25">
      <c r="A47" t="str">
        <f>IF(LEN(TRIM('Initial Dilution'!$B41))&gt;0, TRIM('Initial Dilution'!$C41),"")</f>
        <v/>
      </c>
      <c r="C47" t="str">
        <f>IF(AND(LEN(TRIM('Initial Dilution'!$C$2)) &gt; 0, LEN(TRIM('Initial Dilution'!$B41)) &gt; 0), 'Initial Dilution'!$E41, "")</f>
        <v/>
      </c>
      <c r="D47" t="str">
        <f t="shared" si="0"/>
        <v/>
      </c>
      <c r="E47" t="str">
        <f>IF(LEN($D47)&gt;0, VLOOKUP($D47, Indices!$A:$B, 2, FALSE), "")</f>
        <v/>
      </c>
      <c r="F47" t="str">
        <f t="shared" si="1"/>
        <v/>
      </c>
      <c r="G47" t="str">
        <f>IF(LEN($F47)&gt;0, VLOOKUP($F47, Indices!$A:$B, 2, FALSE), "")</f>
        <v/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workbookViewId="0">
      <selection activeCell="I24" sqref="I24"/>
    </sheetView>
  </sheetViews>
  <sheetFormatPr defaultRowHeight="15" x14ac:dyDescent="0.25"/>
  <cols>
    <col min="1" max="1" width="11.28515625" bestFit="1" customWidth="1"/>
    <col min="2" max="2" width="20.85546875" bestFit="1" customWidth="1"/>
  </cols>
  <sheetData>
    <row r="1" spans="1:7" x14ac:dyDescent="0.25">
      <c r="A1" s="1" t="s">
        <v>101</v>
      </c>
      <c r="B1" s="1" t="s">
        <v>102</v>
      </c>
      <c r="D1" s="1" t="s">
        <v>181</v>
      </c>
      <c r="G1" s="1" t="s">
        <v>259</v>
      </c>
    </row>
    <row r="2" spans="1:7" x14ac:dyDescent="0.25">
      <c r="A2" t="s">
        <v>132</v>
      </c>
      <c r="B2" t="s">
        <v>131</v>
      </c>
      <c r="D2" t="s">
        <v>29</v>
      </c>
      <c r="G2" t="s">
        <v>260</v>
      </c>
    </row>
    <row r="3" spans="1:7" x14ac:dyDescent="0.25">
      <c r="A3" t="s">
        <v>129</v>
      </c>
      <c r="B3" t="s">
        <v>128</v>
      </c>
      <c r="D3" t="s">
        <v>37</v>
      </c>
      <c r="G3" t="s">
        <v>261</v>
      </c>
    </row>
    <row r="4" spans="1:7" x14ac:dyDescent="0.25">
      <c r="A4" t="s">
        <v>126</v>
      </c>
      <c r="B4" t="s">
        <v>125</v>
      </c>
      <c r="D4" t="s">
        <v>153</v>
      </c>
      <c r="G4" t="s">
        <v>262</v>
      </c>
    </row>
    <row r="5" spans="1:7" x14ac:dyDescent="0.25">
      <c r="A5" t="s">
        <v>123</v>
      </c>
      <c r="B5" t="s">
        <v>122</v>
      </c>
      <c r="D5" t="s">
        <v>143</v>
      </c>
      <c r="G5" t="s">
        <v>263</v>
      </c>
    </row>
    <row r="6" spans="1:7" x14ac:dyDescent="0.25">
      <c r="A6" t="s">
        <v>120</v>
      </c>
      <c r="B6" t="s">
        <v>119</v>
      </c>
      <c r="D6" t="s">
        <v>133</v>
      </c>
      <c r="G6" t="s">
        <v>264</v>
      </c>
    </row>
    <row r="7" spans="1:7" x14ac:dyDescent="0.25">
      <c r="A7" t="s">
        <v>117</v>
      </c>
      <c r="B7" t="s">
        <v>116</v>
      </c>
      <c r="D7" t="s">
        <v>182</v>
      </c>
    </row>
    <row r="8" spans="1:7" x14ac:dyDescent="0.25">
      <c r="A8" t="s">
        <v>114</v>
      </c>
      <c r="B8" t="s">
        <v>113</v>
      </c>
      <c r="D8" t="s">
        <v>183</v>
      </c>
    </row>
    <row r="9" spans="1:7" x14ac:dyDescent="0.25">
      <c r="A9" t="s">
        <v>109</v>
      </c>
      <c r="B9" t="s">
        <v>108</v>
      </c>
      <c r="D9" t="s">
        <v>184</v>
      </c>
    </row>
    <row r="10" spans="1:7" x14ac:dyDescent="0.25">
      <c r="A10" t="s">
        <v>161</v>
      </c>
      <c r="B10" t="s">
        <v>162</v>
      </c>
      <c r="D10" t="s">
        <v>185</v>
      </c>
    </row>
    <row r="11" spans="1:7" x14ac:dyDescent="0.25">
      <c r="A11" t="s">
        <v>163</v>
      </c>
      <c r="B11" t="s">
        <v>164</v>
      </c>
      <c r="D11" t="s">
        <v>150</v>
      </c>
    </row>
    <row r="12" spans="1:7" x14ac:dyDescent="0.25">
      <c r="A12" t="s">
        <v>165</v>
      </c>
      <c r="B12" t="s">
        <v>166</v>
      </c>
      <c r="D12" t="s">
        <v>151</v>
      </c>
    </row>
    <row r="13" spans="1:7" x14ac:dyDescent="0.25">
      <c r="A13" t="s">
        <v>135</v>
      </c>
      <c r="B13" t="s">
        <v>134</v>
      </c>
      <c r="D13" t="s">
        <v>152</v>
      </c>
    </row>
    <row r="14" spans="1:7" x14ac:dyDescent="0.25">
      <c r="A14" t="s">
        <v>111</v>
      </c>
      <c r="B14" t="s">
        <v>110</v>
      </c>
      <c r="D14" t="s">
        <v>30</v>
      </c>
    </row>
    <row r="15" spans="1:7" x14ac:dyDescent="0.25">
      <c r="A15" t="s">
        <v>167</v>
      </c>
      <c r="B15" t="s">
        <v>168</v>
      </c>
      <c r="D15" t="s">
        <v>38</v>
      </c>
    </row>
    <row r="16" spans="1:7" x14ac:dyDescent="0.25">
      <c r="A16" t="s">
        <v>169</v>
      </c>
      <c r="B16" t="s">
        <v>170</v>
      </c>
      <c r="D16" t="s">
        <v>154</v>
      </c>
    </row>
    <row r="17" spans="1:4" x14ac:dyDescent="0.25">
      <c r="A17" t="s">
        <v>171</v>
      </c>
      <c r="B17" t="s">
        <v>172</v>
      </c>
      <c r="D17" t="s">
        <v>142</v>
      </c>
    </row>
    <row r="18" spans="1:4" x14ac:dyDescent="0.25">
      <c r="A18" t="s">
        <v>173</v>
      </c>
      <c r="B18" t="s">
        <v>174</v>
      </c>
      <c r="D18" t="s">
        <v>130</v>
      </c>
    </row>
    <row r="19" spans="1:4" x14ac:dyDescent="0.25">
      <c r="A19" t="s">
        <v>175</v>
      </c>
      <c r="B19" t="s">
        <v>176</v>
      </c>
      <c r="D19" t="s">
        <v>186</v>
      </c>
    </row>
    <row r="20" spans="1:4" x14ac:dyDescent="0.25">
      <c r="A20" t="s">
        <v>177</v>
      </c>
      <c r="B20" t="s">
        <v>178</v>
      </c>
      <c r="D20" t="s">
        <v>187</v>
      </c>
    </row>
    <row r="21" spans="1:4" x14ac:dyDescent="0.25">
      <c r="A21" t="s">
        <v>179</v>
      </c>
      <c r="B21" t="s">
        <v>180</v>
      </c>
      <c r="D21" t="s">
        <v>188</v>
      </c>
    </row>
    <row r="22" spans="1:4" x14ac:dyDescent="0.25">
      <c r="D22" t="s">
        <v>189</v>
      </c>
    </row>
    <row r="23" spans="1:4" x14ac:dyDescent="0.25">
      <c r="D23" t="s">
        <v>190</v>
      </c>
    </row>
    <row r="24" spans="1:4" x14ac:dyDescent="0.25">
      <c r="D24" t="s">
        <v>191</v>
      </c>
    </row>
    <row r="25" spans="1:4" x14ac:dyDescent="0.25">
      <c r="D25" t="s">
        <v>192</v>
      </c>
    </row>
    <row r="26" spans="1:4" x14ac:dyDescent="0.25">
      <c r="D26" t="s">
        <v>31</v>
      </c>
    </row>
    <row r="27" spans="1:4" x14ac:dyDescent="0.25">
      <c r="D27" t="s">
        <v>39</v>
      </c>
    </row>
    <row r="28" spans="1:4" x14ac:dyDescent="0.25">
      <c r="D28" t="s">
        <v>155</v>
      </c>
    </row>
    <row r="29" spans="1:4" x14ac:dyDescent="0.25">
      <c r="D29" t="s">
        <v>141</v>
      </c>
    </row>
    <row r="30" spans="1:4" x14ac:dyDescent="0.25">
      <c r="D30" t="s">
        <v>127</v>
      </c>
    </row>
    <row r="31" spans="1:4" x14ac:dyDescent="0.25">
      <c r="D31" t="s">
        <v>193</v>
      </c>
    </row>
    <row r="32" spans="1:4" x14ac:dyDescent="0.25">
      <c r="D32" t="s">
        <v>194</v>
      </c>
    </row>
    <row r="33" spans="4:4" x14ac:dyDescent="0.25">
      <c r="D33" t="s">
        <v>195</v>
      </c>
    </row>
    <row r="34" spans="4:4" x14ac:dyDescent="0.25">
      <c r="D34" t="s">
        <v>196</v>
      </c>
    </row>
    <row r="35" spans="4:4" x14ac:dyDescent="0.25">
      <c r="D35" t="s">
        <v>197</v>
      </c>
    </row>
    <row r="36" spans="4:4" x14ac:dyDescent="0.25">
      <c r="D36" t="s">
        <v>198</v>
      </c>
    </row>
    <row r="37" spans="4:4" x14ac:dyDescent="0.25">
      <c r="D37" t="s">
        <v>199</v>
      </c>
    </row>
    <row r="38" spans="4:4" x14ac:dyDescent="0.25">
      <c r="D38" t="s">
        <v>32</v>
      </c>
    </row>
    <row r="39" spans="4:4" x14ac:dyDescent="0.25">
      <c r="D39" t="s">
        <v>40</v>
      </c>
    </row>
    <row r="40" spans="4:4" x14ac:dyDescent="0.25">
      <c r="D40" t="s">
        <v>156</v>
      </c>
    </row>
    <row r="41" spans="4:4" x14ac:dyDescent="0.25">
      <c r="D41" t="s">
        <v>140</v>
      </c>
    </row>
    <row r="42" spans="4:4" x14ac:dyDescent="0.25">
      <c r="D42" t="s">
        <v>124</v>
      </c>
    </row>
    <row r="43" spans="4:4" x14ac:dyDescent="0.25">
      <c r="D43" t="s">
        <v>200</v>
      </c>
    </row>
    <row r="44" spans="4:4" x14ac:dyDescent="0.25">
      <c r="D44" t="s">
        <v>201</v>
      </c>
    </row>
    <row r="45" spans="4:4" x14ac:dyDescent="0.25">
      <c r="D45" t="s">
        <v>202</v>
      </c>
    </row>
    <row r="46" spans="4:4" x14ac:dyDescent="0.25">
      <c r="D46" t="s">
        <v>203</v>
      </c>
    </row>
    <row r="47" spans="4:4" x14ac:dyDescent="0.25">
      <c r="D47" t="s">
        <v>204</v>
      </c>
    </row>
    <row r="48" spans="4:4" x14ac:dyDescent="0.25">
      <c r="D48" t="s">
        <v>205</v>
      </c>
    </row>
    <row r="49" spans="4:4" x14ac:dyDescent="0.25">
      <c r="D49" t="s">
        <v>206</v>
      </c>
    </row>
    <row r="50" spans="4:4" x14ac:dyDescent="0.25">
      <c r="D50" t="s">
        <v>33</v>
      </c>
    </row>
    <row r="51" spans="4:4" x14ac:dyDescent="0.25">
      <c r="D51" t="s">
        <v>41</v>
      </c>
    </row>
    <row r="52" spans="4:4" x14ac:dyDescent="0.25">
      <c r="D52" t="s">
        <v>157</v>
      </c>
    </row>
    <row r="53" spans="4:4" x14ac:dyDescent="0.25">
      <c r="D53" t="s">
        <v>139</v>
      </c>
    </row>
    <row r="54" spans="4:4" x14ac:dyDescent="0.25">
      <c r="D54" t="s">
        <v>121</v>
      </c>
    </row>
    <row r="55" spans="4:4" x14ac:dyDescent="0.25">
      <c r="D55" t="s">
        <v>207</v>
      </c>
    </row>
    <row r="56" spans="4:4" x14ac:dyDescent="0.25">
      <c r="D56" t="s">
        <v>208</v>
      </c>
    </row>
    <row r="57" spans="4:4" x14ac:dyDescent="0.25">
      <c r="D57" t="s">
        <v>209</v>
      </c>
    </row>
    <row r="58" spans="4:4" x14ac:dyDescent="0.25">
      <c r="D58" t="s">
        <v>210</v>
      </c>
    </row>
    <row r="59" spans="4:4" x14ac:dyDescent="0.25">
      <c r="D59" t="s">
        <v>211</v>
      </c>
    </row>
    <row r="60" spans="4:4" x14ac:dyDescent="0.25">
      <c r="D60" t="s">
        <v>212</v>
      </c>
    </row>
    <row r="61" spans="4:4" x14ac:dyDescent="0.25">
      <c r="D61" t="s">
        <v>213</v>
      </c>
    </row>
    <row r="62" spans="4:4" x14ac:dyDescent="0.25">
      <c r="D62" t="s">
        <v>34</v>
      </c>
    </row>
    <row r="63" spans="4:4" x14ac:dyDescent="0.25">
      <c r="D63" t="s">
        <v>42</v>
      </c>
    </row>
    <row r="64" spans="4:4" x14ac:dyDescent="0.25">
      <c r="D64" t="s">
        <v>158</v>
      </c>
    </row>
    <row r="65" spans="4:4" x14ac:dyDescent="0.25">
      <c r="D65" t="s">
        <v>138</v>
      </c>
    </row>
    <row r="66" spans="4:4" x14ac:dyDescent="0.25">
      <c r="D66" t="s">
        <v>118</v>
      </c>
    </row>
    <row r="67" spans="4:4" x14ac:dyDescent="0.25">
      <c r="D67" t="s">
        <v>214</v>
      </c>
    </row>
    <row r="68" spans="4:4" x14ac:dyDescent="0.25">
      <c r="D68" t="s">
        <v>215</v>
      </c>
    </row>
    <row r="69" spans="4:4" x14ac:dyDescent="0.25">
      <c r="D69" t="s">
        <v>216</v>
      </c>
    </row>
    <row r="70" spans="4:4" x14ac:dyDescent="0.25">
      <c r="D70" t="s">
        <v>217</v>
      </c>
    </row>
    <row r="71" spans="4:4" x14ac:dyDescent="0.25">
      <c r="D71" t="s">
        <v>218</v>
      </c>
    </row>
    <row r="72" spans="4:4" x14ac:dyDescent="0.25">
      <c r="D72" t="s">
        <v>219</v>
      </c>
    </row>
    <row r="73" spans="4:4" x14ac:dyDescent="0.25">
      <c r="D73" t="s">
        <v>220</v>
      </c>
    </row>
    <row r="74" spans="4:4" x14ac:dyDescent="0.25">
      <c r="D74" t="s">
        <v>35</v>
      </c>
    </row>
    <row r="75" spans="4:4" x14ac:dyDescent="0.25">
      <c r="D75" t="s">
        <v>43</v>
      </c>
    </row>
    <row r="76" spans="4:4" x14ac:dyDescent="0.25">
      <c r="D76" t="s">
        <v>159</v>
      </c>
    </row>
    <row r="77" spans="4:4" x14ac:dyDescent="0.25">
      <c r="D77" t="s">
        <v>137</v>
      </c>
    </row>
    <row r="78" spans="4:4" x14ac:dyDescent="0.25">
      <c r="D78" t="s">
        <v>115</v>
      </c>
    </row>
    <row r="79" spans="4:4" x14ac:dyDescent="0.25">
      <c r="D79" t="s">
        <v>221</v>
      </c>
    </row>
    <row r="80" spans="4:4" x14ac:dyDescent="0.25">
      <c r="D80" t="s">
        <v>222</v>
      </c>
    </row>
    <row r="81" spans="4:4" x14ac:dyDescent="0.25">
      <c r="D81" t="s">
        <v>223</v>
      </c>
    </row>
    <row r="82" spans="4:4" x14ac:dyDescent="0.25">
      <c r="D82" t="s">
        <v>224</v>
      </c>
    </row>
    <row r="83" spans="4:4" x14ac:dyDescent="0.25">
      <c r="D83" t="s">
        <v>225</v>
      </c>
    </row>
    <row r="84" spans="4:4" x14ac:dyDescent="0.25">
      <c r="D84" t="s">
        <v>226</v>
      </c>
    </row>
    <row r="85" spans="4:4" x14ac:dyDescent="0.25">
      <c r="D85" t="s">
        <v>227</v>
      </c>
    </row>
    <row r="86" spans="4:4" x14ac:dyDescent="0.25">
      <c r="D86" t="s">
        <v>36</v>
      </c>
    </row>
    <row r="87" spans="4:4" x14ac:dyDescent="0.25">
      <c r="D87" t="s">
        <v>44</v>
      </c>
    </row>
    <row r="88" spans="4:4" x14ac:dyDescent="0.25">
      <c r="D88" t="s">
        <v>160</v>
      </c>
    </row>
    <row r="89" spans="4:4" x14ac:dyDescent="0.25">
      <c r="D89" t="s">
        <v>136</v>
      </c>
    </row>
    <row r="90" spans="4:4" x14ac:dyDescent="0.25">
      <c r="D90" t="s">
        <v>112</v>
      </c>
    </row>
    <row r="91" spans="4:4" x14ac:dyDescent="0.25">
      <c r="D91" t="s">
        <v>228</v>
      </c>
    </row>
    <row r="92" spans="4:4" x14ac:dyDescent="0.25">
      <c r="D92" t="s">
        <v>229</v>
      </c>
    </row>
    <row r="93" spans="4:4" x14ac:dyDescent="0.25">
      <c r="D93" t="s">
        <v>230</v>
      </c>
    </row>
    <row r="94" spans="4:4" x14ac:dyDescent="0.25">
      <c r="D94" t="s">
        <v>231</v>
      </c>
    </row>
    <row r="95" spans="4:4" x14ac:dyDescent="0.25">
      <c r="D95" t="s">
        <v>232</v>
      </c>
    </row>
    <row r="96" spans="4:4" x14ac:dyDescent="0.25">
      <c r="D96" t="s">
        <v>233</v>
      </c>
    </row>
    <row r="97" spans="4:4" x14ac:dyDescent="0.25">
      <c r="D97" t="s">
        <v>234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53E15BBA51E4F9C86AECC4982C2E3" ma:contentTypeVersion="4" ma:contentTypeDescription="Create a new document." ma:contentTypeScope="" ma:versionID="f3159712c8d4d3e2906a469dc23fa536">
  <xsd:schema xmlns:xsd="http://www.w3.org/2001/XMLSchema" xmlns:xs="http://www.w3.org/2001/XMLSchema" xmlns:p="http://schemas.microsoft.com/office/2006/metadata/properties" xmlns:ns1="http://schemas.microsoft.com/sharepoint/v3" xmlns:ns2="91b7f8f3-4c59-4d49-b483-0fa5f1c9fc9e" targetNamespace="http://schemas.microsoft.com/office/2006/metadata/properties" ma:root="true" ma:fieldsID="aa0a91aad19d8f00a20270a3b11d253e" ns1:_="" ns2:_="">
    <xsd:import namespace="http://schemas.microsoft.com/sharepoint/v3"/>
    <xsd:import namespace="91b7f8f3-4c59-4d49-b483-0fa5f1c9fc9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f8f3-4c59-4d49-b483-0fa5f1c9fc9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list="{d2e624f1-968b-43bc-85aa-0bcfe3bfc12c}" ma:internalName="TaxCatchAll" ma:showField="CatchAllData" ma:web="91b7f8f3-4c59-4d49-b483-0fa5f1c9f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f8f3-4c59-4d49-b483-0fa5f1c9fc9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B35E674-92CE-433F-A64E-D52F5580E31B}"/>
</file>

<file path=customXml/itemProps2.xml><?xml version="1.0" encoding="utf-8"?>
<ds:datastoreItem xmlns:ds="http://schemas.openxmlformats.org/officeDocument/2006/customXml" ds:itemID="{FED8D605-5674-40A4-B4ED-F71D75CD9254}"/>
</file>

<file path=customXml/itemProps3.xml><?xml version="1.0" encoding="utf-8"?>
<ds:datastoreItem xmlns:ds="http://schemas.openxmlformats.org/officeDocument/2006/customXml" ds:itemID="{D109680C-6E4F-415C-B4A1-30FEE465E0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Initial Dilution</vt:lpstr>
      <vt:lpstr>Normalization and Pooling</vt:lpstr>
      <vt:lpstr>IEM SampleSheet</vt:lpstr>
      <vt:lpstr>LRM SampleSheet</vt:lpstr>
      <vt:lpstr>Indices</vt:lpstr>
      <vt:lpstr>LIST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Joung, Yoo J. (CDC/OID/NCEZID)</dc:creator>
  <cp:lastModifiedBy>Joung, Yoo J. (CDC/DDID/NCEZID/DFWED)</cp:lastModifiedBy>
  <cp:lastPrinted>2018-08-09T12:35:45Z</cp:lastPrinted>
  <dcterms:created xsi:type="dcterms:W3CDTF">2018-08-08T16:53:52Z</dcterms:created>
  <dcterms:modified xsi:type="dcterms:W3CDTF">2019-06-04T18:04:27Z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0x010100C4153E15BBA51E4F9C86AECC4982C2E3</vt:lpwstr>
  </property>
  <property fmtid="{D5CDD505-2E9C-101B-9397-08002B2CF9AE}" pid="3" name="Order">
    <vt:r8>5800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