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ending_Drafts\Documents_in _Review\"/>
    </mc:Choice>
  </mc:AlternateContent>
  <xr:revisionPtr revIDLastSave="0" documentId="13_ncr:1_{E043A760-5801-45BF-AAB1-C7831D10B4EC}" xr6:coauthVersionLast="45" xr6:coauthVersionMax="45" xr10:uidLastSave="{00000000-0000-0000-0000-000000000000}"/>
  <bookViews>
    <workbookView xWindow="-53070" yWindow="870" windowWidth="23880" windowHeight="14250" xr2:uid="{00000000-000D-0000-FFFF-FFFF00000000}"/>
  </bookViews>
  <sheets>
    <sheet name="Library Prep" sheetId="1" r:id="rId1"/>
    <sheet name="IEM_SampleSheet" sheetId="3" r:id="rId2"/>
    <sheet name="LRM_SampleSheet" sheetId="7" r:id="rId3"/>
    <sheet name="iSeq_SampleSheet" sheetId="9" r:id="rId4"/>
    <sheet name="Indexes" sheetId="4" r:id="rId5"/>
    <sheet name="Metrics" sheetId="5" r:id="rId6"/>
  </sheets>
  <externalReferences>
    <externalReference r:id="rId7"/>
    <externalReference r:id="rId8"/>
  </externalReferences>
  <definedNames>
    <definedName name="IndexKits">[1]Indices!$A$8:$A$12</definedName>
    <definedName name="Molarity">'Library Prep'!$D$38</definedName>
    <definedName name="PoolConcentration">'Library Prep'!$D$37</definedName>
    <definedName name="PoolDilution">'Library Prep'!$D$39</definedName>
    <definedName name="RSBDilution">'Library Prep'!$D$40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8" i="9" l="1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17" i="9"/>
  <c r="B17" i="9"/>
  <c r="B16" i="7"/>
  <c r="D50" i="1" l="1"/>
  <c r="D51" i="1" s="1"/>
  <c r="D52" i="1" s="1"/>
  <c r="G18" i="9" l="1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B4" i="9"/>
  <c r="B3" i="7"/>
  <c r="B3" i="9"/>
  <c r="B2" i="9"/>
  <c r="E40" i="9"/>
  <c r="F40" i="9" s="1"/>
  <c r="C40" i="9"/>
  <c r="D40" i="9" s="1"/>
  <c r="B40" i="9"/>
  <c r="E39" i="9"/>
  <c r="F39" i="9" s="1"/>
  <c r="C39" i="9"/>
  <c r="D39" i="9" s="1"/>
  <c r="B39" i="9"/>
  <c r="E38" i="9"/>
  <c r="F38" i="9" s="1"/>
  <c r="C38" i="9"/>
  <c r="D38" i="9" s="1"/>
  <c r="B38" i="9"/>
  <c r="E37" i="9"/>
  <c r="F37" i="9" s="1"/>
  <c r="C37" i="9"/>
  <c r="D37" i="9" s="1"/>
  <c r="B37" i="9"/>
  <c r="F36" i="9"/>
  <c r="E36" i="9"/>
  <c r="C36" i="9"/>
  <c r="D36" i="9" s="1"/>
  <c r="B36" i="9"/>
  <c r="E35" i="9"/>
  <c r="F35" i="9" s="1"/>
  <c r="C35" i="9"/>
  <c r="D35" i="9" s="1"/>
  <c r="B35" i="9"/>
  <c r="E34" i="9"/>
  <c r="F34" i="9" s="1"/>
  <c r="C34" i="9"/>
  <c r="D34" i="9" s="1"/>
  <c r="B34" i="9"/>
  <c r="E33" i="9"/>
  <c r="F33" i="9" s="1"/>
  <c r="C33" i="9"/>
  <c r="D33" i="9" s="1"/>
  <c r="B33" i="9"/>
  <c r="E32" i="9"/>
  <c r="F32" i="9" s="1"/>
  <c r="C32" i="9"/>
  <c r="D32" i="9" s="1"/>
  <c r="B32" i="9"/>
  <c r="E31" i="9"/>
  <c r="F31" i="9" s="1"/>
  <c r="C31" i="9"/>
  <c r="D31" i="9" s="1"/>
  <c r="B31" i="9"/>
  <c r="E30" i="9"/>
  <c r="F30" i="9" s="1"/>
  <c r="C30" i="9"/>
  <c r="D30" i="9" s="1"/>
  <c r="B30" i="9"/>
  <c r="E29" i="9"/>
  <c r="F29" i="9" s="1"/>
  <c r="C29" i="9"/>
  <c r="D29" i="9" s="1"/>
  <c r="B29" i="9"/>
  <c r="E28" i="9"/>
  <c r="F28" i="9" s="1"/>
  <c r="D28" i="9"/>
  <c r="C28" i="9"/>
  <c r="B28" i="9"/>
  <c r="E27" i="9"/>
  <c r="F27" i="9" s="1"/>
  <c r="C27" i="9"/>
  <c r="D27" i="9" s="1"/>
  <c r="B27" i="9"/>
  <c r="E26" i="9"/>
  <c r="F26" i="9" s="1"/>
  <c r="C26" i="9"/>
  <c r="D26" i="9" s="1"/>
  <c r="B26" i="9"/>
  <c r="E25" i="9"/>
  <c r="F25" i="9" s="1"/>
  <c r="C25" i="9"/>
  <c r="D25" i="9" s="1"/>
  <c r="B25" i="9"/>
  <c r="E24" i="9"/>
  <c r="F24" i="9" s="1"/>
  <c r="C24" i="9"/>
  <c r="D24" i="9" s="1"/>
  <c r="B24" i="9"/>
  <c r="E23" i="9"/>
  <c r="F23" i="9" s="1"/>
  <c r="D23" i="9"/>
  <c r="C23" i="9"/>
  <c r="B23" i="9"/>
  <c r="E22" i="9"/>
  <c r="F22" i="9" s="1"/>
  <c r="C22" i="9"/>
  <c r="D22" i="9" s="1"/>
  <c r="B22" i="9"/>
  <c r="E21" i="9"/>
  <c r="F21" i="9" s="1"/>
  <c r="C21" i="9"/>
  <c r="D21" i="9" s="1"/>
  <c r="B21" i="9"/>
  <c r="E20" i="9"/>
  <c r="F20" i="9" s="1"/>
  <c r="C20" i="9"/>
  <c r="D20" i="9" s="1"/>
  <c r="B20" i="9"/>
  <c r="E19" i="9"/>
  <c r="F19" i="9" s="1"/>
  <c r="C19" i="9"/>
  <c r="D19" i="9" s="1"/>
  <c r="B19" i="9"/>
  <c r="E18" i="9"/>
  <c r="F18" i="9" s="1"/>
  <c r="C18" i="9"/>
  <c r="D18" i="9" s="1"/>
  <c r="B18" i="9"/>
  <c r="G17" i="9"/>
  <c r="E17" i="9"/>
  <c r="F17" i="9" s="1"/>
  <c r="C17" i="9"/>
  <c r="D17" i="9" s="1"/>
  <c r="H16" i="7"/>
  <c r="A19" i="3"/>
  <c r="B2" i="7" l="1"/>
  <c r="D69" i="1" l="1"/>
  <c r="D70" i="1" s="1"/>
  <c r="D71" i="1" s="1"/>
  <c r="D64" i="1"/>
  <c r="D65" i="1" s="1"/>
  <c r="J62" i="1"/>
  <c r="I9" i="5" l="1"/>
  <c r="H9" i="5"/>
  <c r="E9" i="5"/>
  <c r="C9" i="5"/>
  <c r="H80" i="5" l="1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A11" i="7" l="1"/>
  <c r="A10" i="7"/>
  <c r="A12" i="3"/>
  <c r="A13" i="3"/>
  <c r="A17" i="7" l="1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16" i="7"/>
  <c r="B17" i="7" l="1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A20" i="3" l="1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19" i="3"/>
  <c r="H17" i="7" l="1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F17" i="7"/>
  <c r="G17" i="7" s="1"/>
  <c r="F18" i="7"/>
  <c r="G18" i="7" s="1"/>
  <c r="F19" i="7"/>
  <c r="G19" i="7" s="1"/>
  <c r="F20" i="7"/>
  <c r="G20" i="7" s="1"/>
  <c r="F21" i="7"/>
  <c r="G21" i="7" s="1"/>
  <c r="F22" i="7"/>
  <c r="G22" i="7" s="1"/>
  <c r="F23" i="7"/>
  <c r="G23" i="7" s="1"/>
  <c r="F24" i="7"/>
  <c r="G24" i="7" s="1"/>
  <c r="F25" i="7"/>
  <c r="G25" i="7" s="1"/>
  <c r="F26" i="7"/>
  <c r="G26" i="7" s="1"/>
  <c r="F27" i="7"/>
  <c r="G27" i="7" s="1"/>
  <c r="F28" i="7"/>
  <c r="G28" i="7" s="1"/>
  <c r="F29" i="7"/>
  <c r="G29" i="7" s="1"/>
  <c r="F30" i="7"/>
  <c r="G30" i="7" s="1"/>
  <c r="F31" i="7"/>
  <c r="G31" i="7" s="1"/>
  <c r="F32" i="7"/>
  <c r="G32" i="7" s="1"/>
  <c r="F33" i="7"/>
  <c r="G33" i="7" s="1"/>
  <c r="F34" i="7"/>
  <c r="G34" i="7" s="1"/>
  <c r="F35" i="7"/>
  <c r="G35" i="7" s="1"/>
  <c r="F36" i="7"/>
  <c r="G36" i="7" s="1"/>
  <c r="F37" i="7"/>
  <c r="G37" i="7" s="1"/>
  <c r="F38" i="7"/>
  <c r="G38" i="7" s="1"/>
  <c r="F39" i="7"/>
  <c r="G39" i="7" s="1"/>
  <c r="F16" i="7"/>
  <c r="G16" i="7" s="1"/>
  <c r="D17" i="7"/>
  <c r="E17" i="7" s="1"/>
  <c r="D18" i="7"/>
  <c r="E18" i="7" s="1"/>
  <c r="D19" i="7"/>
  <c r="E19" i="7" s="1"/>
  <c r="D20" i="7"/>
  <c r="E20" i="7" s="1"/>
  <c r="D21" i="7"/>
  <c r="E21" i="7" s="1"/>
  <c r="D22" i="7"/>
  <c r="E22" i="7" s="1"/>
  <c r="D23" i="7"/>
  <c r="E23" i="7" s="1"/>
  <c r="D24" i="7"/>
  <c r="E24" i="7" s="1"/>
  <c r="D25" i="7"/>
  <c r="E25" i="7" s="1"/>
  <c r="D26" i="7"/>
  <c r="E26" i="7" s="1"/>
  <c r="D27" i="7"/>
  <c r="E27" i="7" s="1"/>
  <c r="D28" i="7"/>
  <c r="E28" i="7" s="1"/>
  <c r="D29" i="7"/>
  <c r="E29" i="7" s="1"/>
  <c r="D30" i="7"/>
  <c r="E30" i="7" s="1"/>
  <c r="D31" i="7"/>
  <c r="E31" i="7" s="1"/>
  <c r="D32" i="7"/>
  <c r="E32" i="7" s="1"/>
  <c r="D33" i="7"/>
  <c r="E33" i="7" s="1"/>
  <c r="D34" i="7"/>
  <c r="E34" i="7" s="1"/>
  <c r="D35" i="7"/>
  <c r="E35" i="7" s="1"/>
  <c r="D36" i="7"/>
  <c r="E36" i="7" s="1"/>
  <c r="D37" i="7"/>
  <c r="E37" i="7" s="1"/>
  <c r="D38" i="7"/>
  <c r="E38" i="7" s="1"/>
  <c r="D39" i="7"/>
  <c r="E39" i="7" s="1"/>
  <c r="D16" i="7"/>
  <c r="E16" i="7" s="1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19" i="3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40" i="3"/>
  <c r="H40" i="3" s="1"/>
  <c r="G41" i="3"/>
  <c r="H41" i="3" s="1"/>
  <c r="G42" i="3"/>
  <c r="H42" i="3" s="1"/>
  <c r="E20" i="3"/>
  <c r="E21" i="3"/>
  <c r="F21" i="3" s="1"/>
  <c r="E22" i="3"/>
  <c r="F22" i="3" s="1"/>
  <c r="E23" i="3"/>
  <c r="F23" i="3" s="1"/>
  <c r="E24" i="3"/>
  <c r="F24" i="3" s="1"/>
  <c r="E25" i="3"/>
  <c r="F25" i="3" s="1"/>
  <c r="E26" i="3"/>
  <c r="F26" i="3" s="1"/>
  <c r="E27" i="3"/>
  <c r="F27" i="3" s="1"/>
  <c r="E28" i="3"/>
  <c r="F28" i="3" s="1"/>
  <c r="E29" i="3"/>
  <c r="F29" i="3" s="1"/>
  <c r="E30" i="3"/>
  <c r="F30" i="3" s="1"/>
  <c r="E31" i="3"/>
  <c r="F31" i="3" s="1"/>
  <c r="E32" i="3"/>
  <c r="F32" i="3" s="1"/>
  <c r="E33" i="3"/>
  <c r="F33" i="3" s="1"/>
  <c r="E34" i="3"/>
  <c r="F34" i="3" s="1"/>
  <c r="E35" i="3"/>
  <c r="F35" i="3" s="1"/>
  <c r="E36" i="3"/>
  <c r="F36" i="3" s="1"/>
  <c r="E37" i="3"/>
  <c r="F37" i="3" s="1"/>
  <c r="E38" i="3"/>
  <c r="F38" i="3" s="1"/>
  <c r="E39" i="3"/>
  <c r="F39" i="3" s="1"/>
  <c r="E40" i="3"/>
  <c r="F40" i="3" s="1"/>
  <c r="E41" i="3"/>
  <c r="F41" i="3" s="1"/>
  <c r="E42" i="3"/>
  <c r="F42" i="3" s="1"/>
  <c r="G19" i="3"/>
  <c r="E19" i="3"/>
  <c r="F19" i="3" s="1"/>
  <c r="I42" i="3" l="1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B3" i="3"/>
  <c r="F20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B3" i="5"/>
  <c r="B2" i="5"/>
  <c r="B1" i="5"/>
  <c r="D44" i="1"/>
  <c r="D45" i="1" s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D38" i="1"/>
  <c r="D39" i="1" s="1"/>
  <c r="D40" i="1" s="1"/>
  <c r="D19" i="3"/>
  <c r="H19" i="3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D35" i="1"/>
  <c r="I18" i="5" l="1"/>
  <c r="J18" i="5" s="1"/>
  <c r="I21" i="5"/>
  <c r="J21" i="5" s="1"/>
  <c r="I26" i="5"/>
  <c r="J26" i="5" s="1"/>
  <c r="I29" i="5"/>
  <c r="J29" i="5" s="1"/>
  <c r="I34" i="5"/>
  <c r="J34" i="5" s="1"/>
  <c r="I37" i="5"/>
  <c r="J37" i="5" s="1"/>
  <c r="I42" i="5"/>
  <c r="J42" i="5" s="1"/>
  <c r="I45" i="5"/>
  <c r="J45" i="5" s="1"/>
  <c r="I50" i="5"/>
  <c r="J50" i="5" s="1"/>
  <c r="I53" i="5"/>
  <c r="J53" i="5" s="1"/>
  <c r="I58" i="5"/>
  <c r="J58" i="5" s="1"/>
  <c r="I61" i="5"/>
  <c r="J61" i="5" s="1"/>
  <c r="I66" i="5"/>
  <c r="J66" i="5" s="1"/>
  <c r="I69" i="5"/>
  <c r="J69" i="5" s="1"/>
  <c r="I74" i="5"/>
  <c r="J74" i="5" s="1"/>
  <c r="I77" i="5"/>
  <c r="J77" i="5" s="1"/>
  <c r="I22" i="5"/>
  <c r="J22" i="5" s="1"/>
  <c r="I33" i="5"/>
  <c r="J33" i="5" s="1"/>
  <c r="I41" i="5"/>
  <c r="J41" i="5" s="1"/>
  <c r="I49" i="5"/>
  <c r="J49" i="5" s="1"/>
  <c r="I57" i="5"/>
  <c r="J57" i="5" s="1"/>
  <c r="I62" i="5"/>
  <c r="J62" i="5" s="1"/>
  <c r="I73" i="5"/>
  <c r="J73" i="5" s="1"/>
  <c r="I20" i="5"/>
  <c r="J20" i="5" s="1"/>
  <c r="I28" i="5"/>
  <c r="J28" i="5" s="1"/>
  <c r="I47" i="5"/>
  <c r="J47" i="5" s="1"/>
  <c r="I55" i="5"/>
  <c r="J55" i="5" s="1"/>
  <c r="I63" i="5"/>
  <c r="J63" i="5" s="1"/>
  <c r="I68" i="5"/>
  <c r="J68" i="5" s="1"/>
  <c r="I76" i="5"/>
  <c r="J76" i="5" s="1"/>
  <c r="I19" i="5"/>
  <c r="J19" i="5" s="1"/>
  <c r="I24" i="5"/>
  <c r="J24" i="5" s="1"/>
  <c r="I27" i="5"/>
  <c r="J27" i="5" s="1"/>
  <c r="I32" i="5"/>
  <c r="J32" i="5" s="1"/>
  <c r="I35" i="5"/>
  <c r="J35" i="5" s="1"/>
  <c r="I40" i="5"/>
  <c r="J40" i="5" s="1"/>
  <c r="I43" i="5"/>
  <c r="J43" i="5" s="1"/>
  <c r="I48" i="5"/>
  <c r="J48" i="5" s="1"/>
  <c r="I51" i="5"/>
  <c r="J51" i="5" s="1"/>
  <c r="I56" i="5"/>
  <c r="J56" i="5" s="1"/>
  <c r="I59" i="5"/>
  <c r="J59" i="5" s="1"/>
  <c r="I64" i="5"/>
  <c r="J64" i="5" s="1"/>
  <c r="I67" i="5"/>
  <c r="J67" i="5" s="1"/>
  <c r="I72" i="5"/>
  <c r="J72" i="5" s="1"/>
  <c r="I75" i="5"/>
  <c r="J75" i="5" s="1"/>
  <c r="I80" i="5"/>
  <c r="J80" i="5" s="1"/>
  <c r="I25" i="5"/>
  <c r="J25" i="5" s="1"/>
  <c r="I30" i="5"/>
  <c r="J30" i="5" s="1"/>
  <c r="I38" i="5"/>
  <c r="J38" i="5" s="1"/>
  <c r="I46" i="5"/>
  <c r="J46" i="5" s="1"/>
  <c r="I54" i="5"/>
  <c r="J54" i="5" s="1"/>
  <c r="I65" i="5"/>
  <c r="J65" i="5" s="1"/>
  <c r="I70" i="5"/>
  <c r="J70" i="5" s="1"/>
  <c r="I78" i="5"/>
  <c r="J78" i="5" s="1"/>
  <c r="I23" i="5"/>
  <c r="J23" i="5" s="1"/>
  <c r="I31" i="5"/>
  <c r="J31" i="5" s="1"/>
  <c r="I36" i="5"/>
  <c r="J36" i="5" s="1"/>
  <c r="I39" i="5"/>
  <c r="J39" i="5" s="1"/>
  <c r="I44" i="5"/>
  <c r="J44" i="5" s="1"/>
  <c r="I52" i="5"/>
  <c r="J52" i="5" s="1"/>
  <c r="I60" i="5"/>
  <c r="J60" i="5" s="1"/>
  <c r="I71" i="5"/>
  <c r="J71" i="5" s="1"/>
  <c r="I79" i="5"/>
  <c r="J79" i="5" s="1"/>
  <c r="I17" i="5"/>
  <c r="J17" i="5" s="1"/>
</calcChain>
</file>

<file path=xl/sharedStrings.xml><?xml version="1.0" encoding="utf-8"?>
<sst xmlns="http://schemas.openxmlformats.org/spreadsheetml/2006/main" count="323" uniqueCount="225">
  <si>
    <t>Run ID:</t>
  </si>
  <si>
    <t>Key</t>
  </si>
  <si>
    <t>Library Prep Date:</t>
  </si>
  <si>
    <t>White cells: Fillable</t>
  </si>
  <si>
    <t>Library Prep Technician:</t>
  </si>
  <si>
    <t>Blue cells: Formulas</t>
  </si>
  <si>
    <t>Sequencing Kit Type/Chemistry</t>
  </si>
  <si>
    <t>Dark gray cells: Optional</t>
  </si>
  <si>
    <t>Sequencing Date:</t>
  </si>
  <si>
    <t>Sequencing Technician:</t>
  </si>
  <si>
    <t>Optional</t>
  </si>
  <si>
    <t>Sample Well</t>
  </si>
  <si>
    <t>State Key</t>
  </si>
  <si>
    <t>Taxonomic ID/Description</t>
  </si>
  <si>
    <t>Project ID</t>
  </si>
  <si>
    <t>Genome Size</t>
  </si>
  <si>
    <t>Input DNA Qubit Reading (ng/ul)</t>
  </si>
  <si>
    <t>Input DNA Nanodrop (260/280)</t>
  </si>
  <si>
    <t>Volume of Input DNA (ul)</t>
  </si>
  <si>
    <t>Volume of Input H2O (ul)</t>
  </si>
  <si>
    <t>Quantity of Input DNA (ng)</t>
  </si>
  <si>
    <t>Qubit Reading (ng/ul) of library</t>
  </si>
  <si>
    <t>Comments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</si>
  <si>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</si>
  <si>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</si>
  <si>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</si>
  <si>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</si>
  <si>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</si>
  <si>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</si>
  <si>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</si>
  <si>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</si>
  <si>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</si>
  <si>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</si>
  <si>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</si>
  <si>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</si>
  <si>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</si>
  <si>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</si>
  <si>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</si>
  <si>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</si>
  <si>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</si>
  <si>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</si>
  <si>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</si>
  <si>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</si>
  <si>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</si>
  <si>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</si>
  <si>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</si>
  <si>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</si>
  <si>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Total MB:</t>
  </si>
  <si>
    <t>Pool concentration (Qubit value, ng/ul):</t>
  </si>
  <si>
    <t>Reagent</t>
  </si>
  <si>
    <t>Lot#s</t>
  </si>
  <si>
    <t>Expiration Date</t>
  </si>
  <si>
    <t>BLT</t>
  </si>
  <si>
    <t>TB1</t>
  </si>
  <si>
    <t>TSB</t>
  </si>
  <si>
    <t>Now have 50ul of 4nM pooled libraries</t>
  </si>
  <si>
    <t>TWB</t>
  </si>
  <si>
    <t>5ul of 4nM pooled libraries + 5ul of NaOH + 990ul of HT1 = 20pM library pool</t>
  </si>
  <si>
    <t>EPM</t>
  </si>
  <si>
    <t>Desired Final Loading concentration (12 pM to 20 pM):</t>
  </si>
  <si>
    <t>Indices</t>
  </si>
  <si>
    <t>Volume of 20pM library pool:</t>
  </si>
  <si>
    <t>SPB</t>
  </si>
  <si>
    <t>Volume of HT1 buffer:</t>
  </si>
  <si>
    <t>RSB</t>
  </si>
  <si>
    <t>Hyb buffer</t>
  </si>
  <si>
    <t>Flowcell</t>
  </si>
  <si>
    <t>PR2</t>
  </si>
  <si>
    <t>Cartridge</t>
  </si>
  <si>
    <t>Thermal Cycler:</t>
  </si>
  <si>
    <t>Denaturation Temp:</t>
  </si>
  <si>
    <t>Cluster Density</t>
  </si>
  <si>
    <t>Clusters Passing Filter</t>
  </si>
  <si>
    <t>Q30</t>
  </si>
  <si>
    <t>Estimated Yield</t>
  </si>
  <si>
    <t>[Header]</t>
  </si>
  <si>
    <t>IEMFileVersion</t>
  </si>
  <si>
    <t>Date</t>
  </si>
  <si>
    <t>Workflow</t>
  </si>
  <si>
    <t>GenerateFASTQ</t>
  </si>
  <si>
    <t>Application</t>
  </si>
  <si>
    <t>FASTQ Only</t>
  </si>
  <si>
    <t>Instrument Type</t>
  </si>
  <si>
    <t>MiSeq</t>
  </si>
  <si>
    <t>Assay</t>
  </si>
  <si>
    <t>Nextera DNA Flex</t>
  </si>
  <si>
    <t>Index Adapters</t>
  </si>
  <si>
    <t>Description</t>
  </si>
  <si>
    <t>Chemistry</t>
  </si>
  <si>
    <t>Amplicon</t>
  </si>
  <si>
    <t>[Reads]</t>
  </si>
  <si>
    <t>[Settings]</t>
  </si>
  <si>
    <t>ReverseComplement</t>
  </si>
  <si>
    <t>Adapter</t>
  </si>
  <si>
    <t>CTGTCTCTTATACACATCT</t>
  </si>
  <si>
    <t>[Data]</t>
  </si>
  <si>
    <t>Sample_ID</t>
  </si>
  <si>
    <t>Sample_Plate</t>
  </si>
  <si>
    <t>Sample_Well</t>
  </si>
  <si>
    <t>I7_Index_ID</t>
  </si>
  <si>
    <t>index</t>
  </si>
  <si>
    <t>I5_Index_ID</t>
  </si>
  <si>
    <t>index2</t>
  </si>
  <si>
    <t>Sample_Project</t>
  </si>
  <si>
    <t>IndexName</t>
  </si>
  <si>
    <t>BasesForSampleSheet</t>
  </si>
  <si>
    <t>DO NOT ALTER THIS TAB, or the SampleSheet tab</t>
  </si>
  <si>
    <t>H503</t>
  </si>
  <si>
    <t>TATCCTCT</t>
  </si>
  <si>
    <t>H505</t>
  </si>
  <si>
    <t>GTAAGGAG</t>
  </si>
  <si>
    <t>H506</t>
  </si>
  <si>
    <t>ACTGCATA</t>
  </si>
  <si>
    <t>H517</t>
  </si>
  <si>
    <t>H705</t>
  </si>
  <si>
    <t>H707</t>
  </si>
  <si>
    <t>GCGTAAGA</t>
  </si>
  <si>
    <t>H706</t>
  </si>
  <si>
    <t>H710</t>
  </si>
  <si>
    <t>H711</t>
  </si>
  <si>
    <t>H714</t>
  </si>
  <si>
    <t>Run Name</t>
  </si>
  <si>
    <t>Instructions</t>
  </si>
  <si>
    <t>MiSeq Run Start Date</t>
  </si>
  <si>
    <t xml:space="preserve"> - Copy values from the "Indexing QC" tab in BaseSpace or SAV into the table below as plain text. The PF Reads value will be the same for all samples.</t>
  </si>
  <si>
    <t>MiSeq Reagent Kit</t>
  </si>
  <si>
    <t>Recommended Cluster Density (K/mm^2)</t>
  </si>
  <si>
    <t>Recommended Q30 %</t>
  </si>
  <si>
    <t>Estimated Yield (Gb)</t>
  </si>
  <si>
    <t xml:space="preserve"> - If all cells are filled in appropriately, the total number of reads and coverage will be auto-populated.</t>
  </si>
  <si>
    <t>v2, Nano, Micro</t>
  </si>
  <si>
    <t>v3</t>
  </si>
  <si>
    <t>v3, 600c</t>
  </si>
  <si>
    <t>v2, Nano</t>
  </si>
  <si>
    <t>300c v2, Micro</t>
  </si>
  <si>
    <t>600-1200</t>
  </si>
  <si>
    <t>1200 - 1400</t>
  </si>
  <si>
    <t>&gt; 80%</t>
  </si>
  <si>
    <t>Run Metrics:</t>
  </si>
  <si>
    <t>Minimum Coverage:</t>
  </si>
  <si>
    <t>Escherichia/Shigella</t>
  </si>
  <si>
    <t>Salmonella</t>
  </si>
  <si>
    <t>Listeria</t>
  </si>
  <si>
    <t>Campylobacter</t>
  </si>
  <si>
    <t>Vibrio</t>
  </si>
  <si>
    <t>FDA</t>
  </si>
  <si>
    <t>20X</t>
  </si>
  <si>
    <t>PulseNet</t>
  </si>
  <si>
    <t>40X</t>
  </si>
  <si>
    <t>30X</t>
  </si>
  <si>
    <t>Index Number</t>
  </si>
  <si>
    <t>Project</t>
  </si>
  <si>
    <t>Index 1 (I7)</t>
  </si>
  <si>
    <t>Index 2 (I5)</t>
  </si>
  <si>
    <t>% Reads Identified (PF)</t>
  </si>
  <si>
    <t>PF Reads</t>
  </si>
  <si>
    <t>Total # of Reads</t>
  </si>
  <si>
    <t>Estimated genome sizes by Genus (species) in bp</t>
  </si>
  <si>
    <t>Vibrio parahaemolyticus</t>
  </si>
  <si>
    <t>Vibrio vulnificus</t>
  </si>
  <si>
    <t>Vibrio cholerae</t>
  </si>
  <si>
    <t>62015K-125</t>
  </si>
  <si>
    <t>2015K-1254</t>
  </si>
  <si>
    <t>GGACTCCT</t>
  </si>
  <si>
    <t>TAGGCATG</t>
  </si>
  <si>
    <t>CTCTCTAC</t>
  </si>
  <si>
    <t>CGAGGCTG</t>
  </si>
  <si>
    <t>AAGAGGCA</t>
  </si>
  <si>
    <t>GCTCATGA</t>
  </si>
  <si>
    <t>Experiment Name</t>
  </si>
  <si>
    <t>Nextera DNA Flex Library Prep - 24 Index Kit</t>
  </si>
  <si>
    <t>Nextera DNA CD Indexes - 24 Indexes Tubed</t>
  </si>
  <si>
    <t>Module</t>
  </si>
  <si>
    <t>GenerateFASTQ - 2.0.0</t>
  </si>
  <si>
    <t>Library Prep Kit</t>
  </si>
  <si>
    <t>adapter</t>
  </si>
  <si>
    <t>Index 2 (i5)</t>
  </si>
  <si>
    <t>Index 1 (i7)</t>
  </si>
  <si>
    <t>i7 Index</t>
  </si>
  <si>
    <t>i5 Index</t>
  </si>
  <si>
    <t xml:space="preserve">H705      </t>
  </si>
  <si>
    <t xml:space="preserve">H706      </t>
  </si>
  <si>
    <t xml:space="preserve">H707      </t>
  </si>
  <si>
    <t xml:space="preserve">H710      </t>
  </si>
  <si>
    <t xml:space="preserve">H711      </t>
  </si>
  <si>
    <t xml:space="preserve">H714      </t>
  </si>
  <si>
    <t>Suggested Index pairs:</t>
  </si>
  <si>
    <t>Sample_Name</t>
  </si>
  <si>
    <t>Nextera DNA CD Indexes (24 Indexes, tubed)</t>
  </si>
  <si>
    <t>Version 4</t>
  </si>
  <si>
    <t>Coverage (if MSR/MCS v 2.6 or earlier)</t>
  </si>
  <si>
    <t>Coverage ( if LRM/MSR 3.0 or later)</t>
  </si>
  <si>
    <t>Laboratories whose MiSeq software uses LRM/MSR v 3 should use coverage values calculated in Column J</t>
  </si>
  <si>
    <t>Laboratories whose MiSeq uses MCS/MSR v 2.6 or earlier should use the coverage values calculated in Column I</t>
  </si>
  <si>
    <t xml:space="preserve"> - Ensure samples are in the same order and format as listed in the Library Prep tab, with the correct genome size assigned.</t>
  </si>
  <si>
    <t>Post-Run Metrics (MiSeq)</t>
  </si>
  <si>
    <t>% Aligned (optional)</t>
  </si>
  <si>
    <t>Post-Run Metrics (iSeq)</t>
  </si>
  <si>
    <t>Average %Q30</t>
  </si>
  <si>
    <t>%Q30 Read 1</t>
  </si>
  <si>
    <t>% Q30 Read 2</t>
  </si>
  <si>
    <t>% Clusters PF</t>
  </si>
  <si>
    <t>% Occupancy</t>
  </si>
  <si>
    <t>Total Yield</t>
  </si>
  <si>
    <t>iSeq run, check if yes</t>
  </si>
  <si>
    <t>2.5ul of 4nM pooled libraries + 47.5ul of RSB = 200pM library pool</t>
  </si>
  <si>
    <t>Desired Final Loading concentration:</t>
  </si>
  <si>
    <t>Volume of 200pM pool to add:</t>
  </si>
  <si>
    <t>Volume of RSB:</t>
  </si>
  <si>
    <t>Result is 50ul of pool at desired loading concentration.</t>
  </si>
  <si>
    <t>If spiking PhiX: Dilute 10 nM PhiX to 1nM: 2ul of 10nM + 18ul of RSB</t>
  </si>
  <si>
    <t>Dilute 1nM PhiX to 200 pM: 2 ul of 1 nM PhiX + 8 ul RSB</t>
  </si>
  <si>
    <t xml:space="preserve"> PhiX loading concentration (same as library)</t>
  </si>
  <si>
    <t>Volume of 200pM PhiX to add</t>
  </si>
  <si>
    <t>Volume of RSB to add</t>
  </si>
  <si>
    <t>Result is 12.5ul of PhiX at desired loading concentration.</t>
  </si>
  <si>
    <t>Percentage of PhiX spiked (if applicable):</t>
  </si>
  <si>
    <t>Investigator</t>
  </si>
  <si>
    <t>Amplicons spiked into run, check if yes</t>
  </si>
  <si>
    <t>Amplicon pool concentration (Qubit value, ng/ul):</t>
  </si>
  <si>
    <t>Molarity (nM) = ((conc/(660g/mol x 400bp)) x 10^6:</t>
  </si>
  <si>
    <t>Volume of pool needed (ul) = (nM)(x)=(4nM)(50ul):</t>
  </si>
  <si>
    <t>Volume of RSB needed (ul) = 50 - volume of pool:</t>
  </si>
  <si>
    <t>Now have 50ul of 4nM pooled amplicon library</t>
  </si>
  <si>
    <t>Molarity (nM) = (conc/(660g/mol x 1000bp))x 10^6: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</si>
</sst>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49998474074526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DDDDDD"/>
      </left>
      <right/>
      <top style="medium">
        <color rgb="FFBEBFC1"/>
      </top>
      <bottom/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/>
      <diagonal/>
    </border>
    <border>
      <left style="medium">
        <color indexed="64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DDDDDD"/>
      </left>
      <right/>
      <top style="medium">
        <color indexed="64"/>
      </top>
      <bottom/>
      <diagonal/>
    </border>
    <border>
      <left style="medium">
        <color rgb="FFDDDDDD"/>
      </left>
      <right style="medium">
        <color rgb="FFBEBFC1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2" fontId="0" fillId="5" borderId="7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0" fontId="0" fillId="0" borderId="1" xfId="0" applyNumberFormat="1" applyBorder="1"/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" fillId="2" borderId="8" xfId="0" applyFont="1" applyFill="1" applyBorder="1"/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6" fillId="0" borderId="0" xfId="0" applyFont="1" applyFill="1" applyAlignment="1">
      <alignment horizontal="center"/>
    </xf>
    <xf numFmtId="0" fontId="0" fillId="7" borderId="7" xfId="0" applyFill="1" applyBorder="1"/>
    <xf numFmtId="0" fontId="0" fillId="0" borderId="7" xfId="0" applyFill="1" applyBorder="1" applyAlignment="1"/>
    <xf numFmtId="0" fontId="4" fillId="3" borderId="6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7" xfId="0" applyBorder="1"/>
    <xf numFmtId="0" fontId="0" fillId="7" borderId="17" xfId="0" applyFill="1" applyBorder="1"/>
    <xf numFmtId="0" fontId="7" fillId="0" borderId="0" xfId="0" applyFont="1"/>
    <xf numFmtId="0" fontId="7" fillId="10" borderId="8" xfId="0" applyFont="1" applyFill="1" applyBorder="1"/>
    <xf numFmtId="0" fontId="1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Fill="1" applyBorder="1"/>
    <xf numFmtId="0" fontId="1" fillId="0" borderId="0" xfId="0" applyFont="1" applyBorder="1" applyAlignment="1">
      <alignment horizontal="center"/>
    </xf>
    <xf numFmtId="0" fontId="9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8" fillId="11" borderId="0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wrapText="1"/>
    </xf>
    <xf numFmtId="14" fontId="0" fillId="0" borderId="0" xfId="0" applyNumberFormat="1" applyFill="1"/>
    <xf numFmtId="0" fontId="6" fillId="0" borderId="0" xfId="0" applyFont="1" applyFill="1"/>
    <xf numFmtId="14" fontId="5" fillId="0" borderId="0" xfId="0" applyNumberFormat="1" applyFont="1" applyFill="1"/>
    <xf numFmtId="0" fontId="0" fillId="7" borderId="1" xfId="0" applyFill="1" applyBorder="1" applyAlignment="1">
      <alignment horizontal="left"/>
    </xf>
    <xf numFmtId="14" fontId="0" fillId="7" borderId="1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top"/>
    </xf>
    <xf numFmtId="0" fontId="1" fillId="9" borderId="6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8" fillId="7" borderId="29" xfId="0" applyFont="1" applyFill="1" applyBorder="1" applyAlignment="1">
      <alignment horizontal="left" vertical="top" wrapText="1"/>
    </xf>
    <xf numFmtId="0" fontId="8" fillId="9" borderId="6" xfId="0" applyFont="1" applyFill="1" applyBorder="1" applyAlignment="1">
      <alignment horizontal="center" vertical="top" wrapText="1"/>
    </xf>
    <xf numFmtId="0" fontId="8" fillId="9" borderId="7" xfId="0" applyFont="1" applyFill="1" applyBorder="1" applyAlignment="1">
      <alignment horizontal="center" vertical="top" wrapText="1"/>
    </xf>
    <xf numFmtId="0" fontId="0" fillId="9" borderId="6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9" borderId="7" xfId="0" applyFont="1" applyFill="1" applyBorder="1" applyAlignment="1">
      <alignment horizontal="center"/>
    </xf>
    <xf numFmtId="0" fontId="8" fillId="9" borderId="28" xfId="0" applyFont="1" applyFill="1" applyBorder="1" applyAlignment="1">
      <alignment horizontal="center" vertical="top" wrapText="1"/>
    </xf>
    <xf numFmtId="10" fontId="8" fillId="7" borderId="29" xfId="0" applyNumberFormat="1" applyFont="1" applyFill="1" applyBorder="1" applyAlignment="1">
      <alignment horizontal="left" vertical="top" wrapText="1"/>
    </xf>
    <xf numFmtId="0" fontId="8" fillId="9" borderId="6" xfId="0" applyFont="1" applyFill="1" applyBorder="1" applyAlignment="1">
      <alignment horizontal="left" vertical="top" wrapText="1"/>
    </xf>
    <xf numFmtId="0" fontId="8" fillId="9" borderId="1" xfId="0" applyFont="1" applyFill="1" applyBorder="1" applyAlignment="1">
      <alignment horizontal="left" vertical="top" wrapText="1"/>
    </xf>
    <xf numFmtId="0" fontId="8" fillId="9" borderId="1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right"/>
    </xf>
    <xf numFmtId="0" fontId="10" fillId="0" borderId="19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22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8" fillId="9" borderId="4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top" wrapText="1"/>
    </xf>
    <xf numFmtId="0" fontId="8" fillId="9" borderId="2" xfId="0" applyFont="1" applyFill="1" applyBorder="1" applyAlignment="1">
      <alignment horizontal="center" vertical="top" wrapText="1"/>
    </xf>
    <xf numFmtId="0" fontId="8" fillId="9" borderId="1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0" xfId="0" applyFont="1" applyFill="1"/>
    <xf numFmtId="14" fontId="0" fillId="0" borderId="0" xfId="0" applyNumberFormat="1"/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center" wrapText="1"/>
    </xf>
    <xf numFmtId="0" fontId="8" fillId="9" borderId="35" xfId="0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top" wrapText="1"/>
    </xf>
    <xf numFmtId="1" fontId="6" fillId="7" borderId="1" xfId="0" applyNumberFormat="1" applyFont="1" applyFill="1" applyBorder="1" applyAlignment="1">
      <alignment horizontal="center" vertical="top" wrapText="1"/>
    </xf>
    <xf numFmtId="0" fontId="8" fillId="9" borderId="36" xfId="0" applyFont="1" applyFill="1" applyBorder="1" applyAlignment="1">
      <alignment horizontal="center" vertical="center" wrapText="1"/>
    </xf>
    <xf numFmtId="0" fontId="8" fillId="9" borderId="37" xfId="0" applyFont="1" applyFill="1" applyBorder="1" applyAlignment="1">
      <alignment horizontal="center" vertical="center" wrapText="1"/>
    </xf>
    <xf numFmtId="1" fontId="10" fillId="7" borderId="2" xfId="0" applyNumberFormat="1" applyFont="1" applyFill="1" applyBorder="1" applyAlignment="1">
      <alignment horizontal="center" vertical="top" wrapText="1"/>
    </xf>
    <xf numFmtId="2" fontId="10" fillId="7" borderId="1" xfId="0" applyNumberFormat="1" applyFont="1" applyFill="1" applyBorder="1" applyAlignment="1">
      <alignment horizontal="center" vertical="top" wrapText="1"/>
    </xf>
    <xf numFmtId="2" fontId="0" fillId="7" borderId="7" xfId="0" applyNumberFormat="1" applyFill="1" applyBorder="1" applyAlignment="1">
      <alignment horizontal="center"/>
    </xf>
    <xf numFmtId="2" fontId="10" fillId="7" borderId="2" xfId="0" applyNumberFormat="1" applyFont="1" applyFill="1" applyBorder="1" applyAlignment="1">
      <alignment horizontal="center" vertical="top" wrapText="1"/>
    </xf>
    <xf numFmtId="2" fontId="0" fillId="7" borderId="13" xfId="0" applyNumberFormat="1" applyFill="1" applyBorder="1" applyAlignment="1">
      <alignment horizontal="center"/>
    </xf>
    <xf numFmtId="0" fontId="10" fillId="0" borderId="39" xfId="0" applyFont="1" applyFill="1" applyBorder="1" applyAlignment="1">
      <alignment horizontal="left" vertical="center" wrapText="1"/>
    </xf>
    <xf numFmtId="2" fontId="0" fillId="7" borderId="5" xfId="0" applyNumberForma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horizontal="left" vertical="center"/>
    </xf>
    <xf numFmtId="1" fontId="10" fillId="7" borderId="3" xfId="0" applyNumberFormat="1" applyFont="1" applyFill="1" applyBorder="1" applyAlignment="1">
      <alignment horizontal="center" vertical="center"/>
    </xf>
    <xf numFmtId="2" fontId="10" fillId="7" borderId="3" xfId="0" applyNumberFormat="1" applyFont="1" applyFill="1" applyBorder="1" applyAlignment="1">
      <alignment horizontal="center" vertical="center"/>
    </xf>
    <xf numFmtId="10" fontId="0" fillId="7" borderId="1" xfId="0" applyNumberFormat="1" applyFill="1" applyBorder="1"/>
    <xf numFmtId="0" fontId="0" fillId="0" borderId="7" xfId="0" applyBorder="1"/>
    <xf numFmtId="0" fontId="1" fillId="3" borderId="47" xfId="0" applyFont="1" applyFill="1" applyBorder="1" applyAlignment="1">
      <alignment horizontal="right"/>
    </xf>
    <xf numFmtId="0" fontId="0" fillId="0" borderId="48" xfId="0" applyBorder="1"/>
    <xf numFmtId="0" fontId="1" fillId="3" borderId="49" xfId="0" applyFont="1" applyFill="1" applyBorder="1" applyAlignment="1">
      <alignment horizontal="right"/>
    </xf>
    <xf numFmtId="0" fontId="0" fillId="7" borderId="50" xfId="0" applyFill="1" applyBorder="1"/>
    <xf numFmtId="0" fontId="1" fillId="0" borderId="0" xfId="0" applyFont="1" applyBorder="1" applyAlignment="1">
      <alignment vertical="top"/>
    </xf>
    <xf numFmtId="0" fontId="0" fillId="0" borderId="7" xfId="0" applyBorder="1" applyAlignment="1">
      <alignment horizontal="center"/>
    </xf>
    <xf numFmtId="0" fontId="8" fillId="3" borderId="6" xfId="0" applyFont="1" applyFill="1" applyBorder="1" applyAlignment="1">
      <alignment horizontal="right"/>
    </xf>
    <xf numFmtId="0" fontId="1" fillId="8" borderId="15" xfId="0" applyFont="1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4" fillId="15" borderId="4" xfId="0" applyFont="1" applyFill="1" applyBorder="1" applyAlignment="1">
      <alignment horizontal="center"/>
    </xf>
    <xf numFmtId="0" fontId="14" fillId="15" borderId="5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1" fillId="8" borderId="43" xfId="0" applyFont="1" applyFill="1" applyBorder="1" applyAlignment="1">
      <alignment horizontal="center"/>
    </xf>
    <xf numFmtId="0" fontId="1" fillId="8" borderId="44" xfId="0" applyFont="1" applyFill="1" applyBorder="1" applyAlignment="1">
      <alignment horizontal="center"/>
    </xf>
    <xf numFmtId="0" fontId="1" fillId="8" borderId="45" xfId="0" applyFont="1" applyFill="1" applyBorder="1" applyAlignment="1">
      <alignment horizontal="center"/>
    </xf>
    <xf numFmtId="0" fontId="1" fillId="8" borderId="46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0" fillId="15" borderId="1" xfId="0" applyFill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8" borderId="16" xfId="0" applyFont="1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8" borderId="29" xfId="0" applyFont="1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1" fillId="1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8" fillId="7" borderId="31" xfId="0" applyFont="1" applyFill="1" applyBorder="1" applyAlignment="1">
      <alignment horizontal="center" vertical="top" wrapText="1"/>
    </xf>
    <xf numFmtId="0" fontId="8" fillId="7" borderId="13" xfId="0" applyFont="1" applyFill="1" applyBorder="1" applyAlignment="1">
      <alignment horizontal="center" vertical="top" wrapText="1"/>
    </xf>
    <xf numFmtId="0" fontId="1" fillId="9" borderId="4" xfId="0" applyFont="1" applyFill="1" applyBorder="1" applyAlignment="1">
      <alignment horizontal="center" wrapText="1"/>
    </xf>
    <xf numFmtId="0" fontId="1" fillId="9" borderId="5" xfId="0" applyFont="1" applyFill="1" applyBorder="1" applyAlignment="1">
      <alignment horizontal="center" wrapText="1"/>
    </xf>
    <xf numFmtId="0" fontId="1" fillId="9" borderId="6" xfId="0" applyFont="1" applyFill="1" applyBorder="1" applyAlignment="1">
      <alignment horizontal="center" wrapText="1"/>
    </xf>
    <xf numFmtId="0" fontId="1" fillId="9" borderId="7" xfId="0" applyFont="1" applyFill="1" applyBorder="1" applyAlignment="1">
      <alignment horizontal="center" wrapText="1"/>
    </xf>
    <xf numFmtId="0" fontId="13" fillId="8" borderId="33" xfId="0" applyFont="1" applyFill="1" applyBorder="1" applyAlignment="1">
      <alignment horizontal="center" vertical="center" wrapText="1"/>
    </xf>
    <xf numFmtId="0" fontId="13" fillId="8" borderId="3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wrapText="1"/>
    </xf>
    <xf numFmtId="0" fontId="1" fillId="9" borderId="28" xfId="0" applyFont="1" applyFill="1" applyBorder="1" applyAlignment="1">
      <alignment horizontal="center" wrapText="1"/>
    </xf>
    <xf numFmtId="10" fontId="0" fillId="7" borderId="25" xfId="0" applyNumberFormat="1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1" fillId="9" borderId="16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13" fillId="13" borderId="33" xfId="0" applyFont="1" applyFill="1" applyBorder="1" applyAlignment="1">
      <alignment horizontal="center" vertical="center" wrapText="1"/>
    </xf>
    <xf numFmtId="0" fontId="13" fillId="13" borderId="34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wrapText="1"/>
    </xf>
    <xf numFmtId="0" fontId="1" fillId="8" borderId="41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" fillId="8" borderId="11" xfId="0" applyFont="1" applyFill="1" applyBorder="1" applyAlignment="1">
      <alignment horizontal="center" wrapText="1"/>
    </xf>
    <xf numFmtId="0" fontId="1" fillId="8" borderId="42" xfId="0" applyFont="1" applyFill="1" applyBorder="1" applyAlignment="1">
      <alignment horizontal="center" wrapText="1"/>
    </xf>
    <xf numFmtId="0" fontId="1" fillId="8" borderId="12" xfId="0" applyFont="1" applyFill="1" applyBorder="1" applyAlignment="1">
      <alignment horizontal="center" wrapText="1"/>
    </xf>
    <xf numFmtId="0" fontId="1" fillId="13" borderId="9" xfId="0" applyFont="1" applyFill="1" applyBorder="1" applyAlignment="1">
      <alignment horizontal="center" wrapText="1"/>
    </xf>
    <xf numFmtId="0" fontId="1" fillId="13" borderId="41" xfId="0" applyFont="1" applyFill="1" applyBorder="1" applyAlignment="1">
      <alignment horizontal="center" wrapText="1"/>
    </xf>
    <xf numFmtId="0" fontId="1" fillId="13" borderId="10" xfId="0" applyFont="1" applyFill="1" applyBorder="1" applyAlignment="1">
      <alignment horizontal="center" wrapText="1"/>
    </xf>
    <xf numFmtId="0" fontId="1" fillId="13" borderId="11" xfId="0" applyFont="1" applyFill="1" applyBorder="1" applyAlignment="1">
      <alignment horizontal="center" wrapText="1"/>
    </xf>
    <xf numFmtId="0" fontId="1" fillId="13" borderId="42" xfId="0" applyFont="1" applyFill="1" applyBorder="1" applyAlignment="1">
      <alignment horizontal="center" wrapText="1"/>
    </xf>
    <xf numFmtId="0" fontId="1" fillId="13" borderId="12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4175760</xdr:colOff>
          <xdr:row>59</xdr:row>
          <xdr:rowOff>182880</xdr:rowOff>
        </xdr:from>
        <xdr:to>
          <xdr:col>3</xdr:col>
          <xdr:colOff>784860</xdr:colOff>
          <xdr:row>61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289560</xdr:colOff>
          <xdr:row>46</xdr:row>
          <xdr:rowOff>160020</xdr:rowOff>
        </xdr:from>
        <xdr:to>
          <xdr:col>3</xdr:col>
          <xdr:colOff>1074420</xdr:colOff>
          <xdr:row>48</xdr:row>
          <xdr:rowOff>7620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c.gov\project\CCID_NCZVED_DFBMD_EDLB\PulseNetUSA\PMDRU\NGSMU%20Protocols\Protocols%20in%20Process\PNL35\PNL35.W1%20Illumina%20DNA%20Prep%20Workbook_v12_DRAFT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ih9\AppData\Local\Microsoft\Windows\INetCache\Content.Outlook\BMFFQ7J4\PNL35.W1%20PN%20Illumina%20Nextera%20DNA%20Flex%20Workbook_v15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ep"/>
      <sheetName val="IEM_SampleSheet"/>
      <sheetName val="LRM_SampleSheet"/>
      <sheetName val="iSeq_SampleSheet"/>
      <sheetName val="Indices"/>
      <sheetName val="Metrics"/>
    </sheetNames>
    <sheetDataSet>
      <sheetData sheetId="0"/>
      <sheetData sheetId="1"/>
      <sheetData sheetId="2"/>
      <sheetData sheetId="3"/>
      <sheetData sheetId="4">
        <row r="8">
          <cell r="A8" t="str">
            <v>CD</v>
          </cell>
        </row>
        <row r="9">
          <cell r="A9" t="str">
            <v>UD_Set A</v>
          </cell>
        </row>
        <row r="10">
          <cell r="A10" t="str">
            <v>UD_Set B</v>
          </cell>
        </row>
        <row r="11">
          <cell r="A11" t="str">
            <v>UD_Set C</v>
          </cell>
        </row>
        <row r="12">
          <cell r="A12" t="str">
            <v>UD_Set D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ep"/>
      <sheetName val="SampleSheet"/>
      <sheetName val="LRM_SampleSheet"/>
      <sheetName val="Indices"/>
      <sheetName val="Metric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workbookViewId="0">
      <selection activeCell="C16" sqref="C16"/>
    </sheetView>
  </sheetViews>
  <sheetFormatPr defaultRowHeight="14.4" x14ac:dyDescent="0.3"/>
  <cols>
    <col min="2" max="2" width="30" customWidth="1"/>
    <col min="3" max="3" width="48" customWidth="1"/>
    <col min="4" max="4" width="22" customWidth="1"/>
    <col min="5" max="7" width="12.5546875" customWidth="1"/>
    <col min="8" max="8" width="11.6640625" customWidth="1"/>
    <col min="9" max="9" width="20.6640625" customWidth="1"/>
    <col min="10" max="10" width="17.33203125" customWidth="1"/>
    <col min="11" max="12" width="19.6640625" customWidth="1"/>
    <col min="13" max="13" width="12.5546875" customWidth="1"/>
    <col min="14" max="14" width="18.44140625" customWidth="1"/>
  </cols>
  <sheetData>
    <row r="1" spans="1:14" x14ac:dyDescent="0.3">
      <c r="B1" s="153" t="s">
        <v>170</v>
      </c>
      <c r="C1" s="154"/>
    </row>
    <row r="2" spans="1:14" x14ac:dyDescent="0.3">
      <c r="B2" s="3" t="s">
        <v>0</v>
      </c>
      <c r="C2" s="5"/>
      <c r="E2" s="41"/>
      <c r="F2" s="41"/>
      <c r="I2" s="98" t="s">
        <v>1</v>
      </c>
    </row>
    <row r="3" spans="1:14" x14ac:dyDescent="0.3">
      <c r="B3" s="3" t="s">
        <v>2</v>
      </c>
      <c r="C3" s="5"/>
      <c r="D3" s="41"/>
      <c r="E3" s="41"/>
      <c r="F3" s="41"/>
      <c r="I3" s="48" t="s">
        <v>3</v>
      </c>
    </row>
    <row r="4" spans="1:14" x14ac:dyDescent="0.3">
      <c r="B4" s="3" t="s">
        <v>4</v>
      </c>
      <c r="C4" s="4"/>
      <c r="E4" s="41"/>
      <c r="F4" s="41"/>
      <c r="I4" s="49" t="s">
        <v>5</v>
      </c>
    </row>
    <row r="5" spans="1:14" x14ac:dyDescent="0.3">
      <c r="B5" s="3" t="s">
        <v>6</v>
      </c>
      <c r="C5" s="4"/>
      <c r="E5" s="41"/>
      <c r="F5" s="41"/>
      <c r="I5" s="51" t="s">
        <v>7</v>
      </c>
    </row>
    <row r="6" spans="1:14" x14ac:dyDescent="0.3">
      <c r="B6" s="3" t="s">
        <v>8</v>
      </c>
      <c r="C6" s="5"/>
      <c r="K6" s="50"/>
      <c r="L6" s="50"/>
    </row>
    <row r="7" spans="1:14" x14ac:dyDescent="0.3">
      <c r="B7" s="3" t="s">
        <v>9</v>
      </c>
      <c r="C7" s="4"/>
    </row>
    <row r="8" spans="1:14" x14ac:dyDescent="0.3">
      <c r="F8" s="160" t="s">
        <v>10</v>
      </c>
      <c r="G8" s="161"/>
      <c r="H8" s="33"/>
      <c r="M8" s="46" t="s">
        <v>10</v>
      </c>
    </row>
    <row r="9" spans="1:14" ht="46.5" customHeight="1" thickBot="1" x14ac:dyDescent="0.35">
      <c r="A9" s="6" t="s">
        <v>11</v>
      </c>
      <c r="B9" s="7" t="s">
        <v>12</v>
      </c>
      <c r="C9" s="8" t="s">
        <v>13</v>
      </c>
      <c r="D9" s="8" t="s">
        <v>14</v>
      </c>
      <c r="E9" s="8" t="s">
        <v>15</v>
      </c>
      <c r="F9" s="9" t="s">
        <v>16</v>
      </c>
      <c r="G9" s="10" t="s">
        <v>17</v>
      </c>
      <c r="H9" s="34" t="s">
        <v>18</v>
      </c>
      <c r="I9" s="7" t="s">
        <v>19</v>
      </c>
      <c r="J9" s="7" t="s">
        <v>20</v>
      </c>
      <c r="K9" s="7" t="s">
        <v>177</v>
      </c>
      <c r="L9" s="7" t="s">
        <v>176</v>
      </c>
      <c r="M9" s="9" t="s">
        <v>21</v>
      </c>
      <c r="N9" s="7" t="s">
        <v>22</v>
      </c>
    </row>
    <row r="10" spans="1:14" x14ac:dyDescent="0.3">
      <c r="A10" s="20" t="s">
        <v>23</v>
      </c>
      <c r="B10" s="21"/>
      <c r="C10" s="21"/>
      <c r="D10" s="21"/>
      <c r="E10" s="22"/>
      <c r="F10" s="23"/>
      <c r="G10" s="23"/>
      <c r="H10" s="38">
        <v>10</v>
      </c>
      <c r="I10" s="35">
        <f>(30-H10)</f>
        <v>20</v>
      </c>
      <c r="J10" s="24">
        <f>F10*H10</f>
        <v>0</v>
      </c>
      <c r="K10" s="22"/>
      <c r="L10" s="22"/>
      <c r="M10" s="23"/>
      <c r="N10" s="22"/>
    </row>
    <row r="11" spans="1:14" x14ac:dyDescent="0.3">
      <c r="A11" s="25" t="s">
        <v>24</v>
      </c>
      <c r="B11" s="4"/>
      <c r="C11" s="4"/>
      <c r="D11" s="4"/>
      <c r="E11" s="17"/>
      <c r="F11" s="47"/>
      <c r="G11" s="47"/>
      <c r="H11" s="39">
        <v>10</v>
      </c>
      <c r="I11" s="36">
        <f t="shared" ref="I11:I33" si="0">(30-H11)</f>
        <v>20</v>
      </c>
      <c r="J11" s="11">
        <f t="shared" ref="J11:J33" si="1">F11*H11</f>
        <v>0</v>
      </c>
      <c r="K11" s="17"/>
      <c r="L11" s="17"/>
      <c r="M11" s="47"/>
      <c r="N11" s="17"/>
    </row>
    <row r="12" spans="1:14" x14ac:dyDescent="0.3">
      <c r="A12" s="25" t="s">
        <v>25</v>
      </c>
      <c r="B12" s="4"/>
      <c r="C12" s="4"/>
      <c r="D12" s="4"/>
      <c r="E12" s="17"/>
      <c r="F12" s="47"/>
      <c r="G12" s="47"/>
      <c r="H12" s="39">
        <v>10</v>
      </c>
      <c r="I12" s="36">
        <f t="shared" si="0"/>
        <v>20</v>
      </c>
      <c r="J12" s="11">
        <f t="shared" si="1"/>
        <v>0</v>
      </c>
      <c r="K12" s="17"/>
      <c r="L12" s="17"/>
      <c r="M12" s="47"/>
      <c r="N12" s="17"/>
    </row>
    <row r="13" spans="1:14" ht="15" thickBot="1" x14ac:dyDescent="0.35">
      <c r="A13" s="26" t="s">
        <v>26</v>
      </c>
      <c r="B13" s="27"/>
      <c r="C13" s="27"/>
      <c r="D13" s="27"/>
      <c r="E13" s="28"/>
      <c r="F13" s="29"/>
      <c r="G13" s="29"/>
      <c r="H13" s="40">
        <v>10</v>
      </c>
      <c r="I13" s="37">
        <f t="shared" si="0"/>
        <v>20</v>
      </c>
      <c r="J13" s="30">
        <f t="shared" si="1"/>
        <v>0</v>
      </c>
      <c r="K13" s="28"/>
      <c r="L13" s="28"/>
      <c r="M13" s="29"/>
      <c r="N13" s="28"/>
    </row>
    <row r="14" spans="1:14" x14ac:dyDescent="0.3">
      <c r="A14" s="20" t="s">
        <v>27</v>
      </c>
      <c r="B14" s="21"/>
      <c r="C14" s="21"/>
      <c r="D14" s="21"/>
      <c r="E14" s="22"/>
      <c r="F14" s="23"/>
      <c r="G14" s="23"/>
      <c r="H14" s="38">
        <v>10</v>
      </c>
      <c r="I14" s="35">
        <f t="shared" si="0"/>
        <v>20</v>
      </c>
      <c r="J14" s="24">
        <f t="shared" si="1"/>
        <v>0</v>
      </c>
      <c r="K14" s="22"/>
      <c r="L14" s="22"/>
      <c r="M14" s="23"/>
      <c r="N14" s="22"/>
    </row>
    <row r="15" spans="1:14" x14ac:dyDescent="0.3">
      <c r="A15" s="25" t="s">
        <v>28</v>
      </c>
      <c r="B15" s="4"/>
      <c r="C15" s="4"/>
      <c r="D15" s="4"/>
      <c r="E15" s="17"/>
      <c r="F15" s="47"/>
      <c r="G15" s="47"/>
      <c r="H15" s="39">
        <v>10</v>
      </c>
      <c r="I15" s="36">
        <f t="shared" si="0"/>
        <v>20</v>
      </c>
      <c r="J15" s="11">
        <f t="shared" si="1"/>
        <v>0</v>
      </c>
      <c r="K15" s="17"/>
      <c r="L15" s="17"/>
      <c r="M15" s="47"/>
      <c r="N15" s="17"/>
    </row>
    <row r="16" spans="1:14" x14ac:dyDescent="0.3">
      <c r="A16" s="25" t="s">
        <v>29</v>
      </c>
      <c r="B16" s="4"/>
      <c r="C16" s="4"/>
      <c r="D16" s="4"/>
      <c r="E16" s="17"/>
      <c r="F16" s="47"/>
      <c r="G16" s="47"/>
      <c r="H16" s="39">
        <v>10</v>
      </c>
      <c r="I16" s="36">
        <f t="shared" si="0"/>
        <v>20</v>
      </c>
      <c r="J16" s="11">
        <f t="shared" si="1"/>
        <v>0</v>
      </c>
      <c r="K16" s="17"/>
      <c r="L16" s="17"/>
      <c r="M16" s="47"/>
      <c r="N16" s="17"/>
    </row>
    <row r="17" spans="1:14" ht="15" thickBot="1" x14ac:dyDescent="0.35">
      <c r="A17" s="26" t="s">
        <v>30</v>
      </c>
      <c r="B17" s="27"/>
      <c r="C17" s="27"/>
      <c r="D17" s="27"/>
      <c r="E17" s="28"/>
      <c r="F17" s="29"/>
      <c r="G17" s="29"/>
      <c r="H17" s="40">
        <v>10</v>
      </c>
      <c r="I17" s="37">
        <f t="shared" si="0"/>
        <v>20</v>
      </c>
      <c r="J17" s="30">
        <f t="shared" si="1"/>
        <v>0</v>
      </c>
      <c r="K17" s="28"/>
      <c r="L17" s="28"/>
      <c r="M17" s="29"/>
      <c r="N17" s="28"/>
    </row>
    <row r="18" spans="1:14" x14ac:dyDescent="0.3">
      <c r="A18" s="20" t="s">
        <v>31</v>
      </c>
      <c r="B18" s="21"/>
      <c r="C18" s="21"/>
      <c r="D18" s="21"/>
      <c r="E18" s="22"/>
      <c r="F18" s="23"/>
      <c r="G18" s="23"/>
      <c r="H18" s="38">
        <v>10</v>
      </c>
      <c r="I18" s="35">
        <f t="shared" si="0"/>
        <v>20</v>
      </c>
      <c r="J18" s="24">
        <f t="shared" si="1"/>
        <v>0</v>
      </c>
      <c r="K18" s="22"/>
      <c r="L18" s="22"/>
      <c r="M18" s="23"/>
      <c r="N18" s="22"/>
    </row>
    <row r="19" spans="1:14" x14ac:dyDescent="0.3">
      <c r="A19" s="25" t="s">
        <v>32</v>
      </c>
      <c r="B19" s="4"/>
      <c r="C19" s="4"/>
      <c r="D19" s="4"/>
      <c r="E19" s="17"/>
      <c r="F19" s="47"/>
      <c r="G19" s="47"/>
      <c r="H19" s="39">
        <v>10</v>
      </c>
      <c r="I19" s="36">
        <f t="shared" si="0"/>
        <v>20</v>
      </c>
      <c r="J19" s="11">
        <f t="shared" si="1"/>
        <v>0</v>
      </c>
      <c r="K19" s="17"/>
      <c r="L19" s="17"/>
      <c r="M19" s="47"/>
      <c r="N19" s="17"/>
    </row>
    <row r="20" spans="1:14" x14ac:dyDescent="0.3">
      <c r="A20" s="25" t="s">
        <v>33</v>
      </c>
      <c r="B20" s="4"/>
      <c r="C20" s="4"/>
      <c r="D20" s="4"/>
      <c r="E20" s="17"/>
      <c r="F20" s="47"/>
      <c r="G20" s="47"/>
      <c r="H20" s="39">
        <v>10</v>
      </c>
      <c r="I20" s="36">
        <f t="shared" si="0"/>
        <v>20</v>
      </c>
      <c r="J20" s="11">
        <f t="shared" si="1"/>
        <v>0</v>
      </c>
      <c r="K20" s="17"/>
      <c r="L20" s="17"/>
      <c r="M20" s="47"/>
      <c r="N20" s="17"/>
    </row>
    <row r="21" spans="1:14" ht="15" thickBot="1" x14ac:dyDescent="0.35">
      <c r="A21" s="26" t="s">
        <v>34</v>
      </c>
      <c r="B21" s="27"/>
      <c r="C21" s="27"/>
      <c r="D21" s="27"/>
      <c r="E21" s="28"/>
      <c r="F21" s="29"/>
      <c r="G21" s="29"/>
      <c r="H21" s="40">
        <v>10</v>
      </c>
      <c r="I21" s="37">
        <f t="shared" si="0"/>
        <v>20</v>
      </c>
      <c r="J21" s="30">
        <f t="shared" si="1"/>
        <v>0</v>
      </c>
      <c r="K21" s="28"/>
      <c r="L21" s="28"/>
      <c r="M21" s="29"/>
      <c r="N21" s="28"/>
    </row>
    <row r="22" spans="1:14" x14ac:dyDescent="0.3">
      <c r="A22" s="20" t="s">
        <v>35</v>
      </c>
      <c r="B22" s="21"/>
      <c r="C22" s="21"/>
      <c r="D22" s="21"/>
      <c r="E22" s="22"/>
      <c r="F22" s="23"/>
      <c r="G22" s="23"/>
      <c r="H22" s="38">
        <v>10</v>
      </c>
      <c r="I22" s="35">
        <f t="shared" si="0"/>
        <v>20</v>
      </c>
      <c r="J22" s="24">
        <f t="shared" si="1"/>
        <v>0</v>
      </c>
      <c r="K22" s="22"/>
      <c r="L22" s="22"/>
      <c r="M22" s="23"/>
      <c r="N22" s="22"/>
    </row>
    <row r="23" spans="1:14" x14ac:dyDescent="0.3">
      <c r="A23" s="25" t="s">
        <v>36</v>
      </c>
      <c r="B23" s="4"/>
      <c r="C23" s="4"/>
      <c r="D23" s="4"/>
      <c r="E23" s="17"/>
      <c r="F23" s="47"/>
      <c r="G23" s="47"/>
      <c r="H23" s="39">
        <v>10</v>
      </c>
      <c r="I23" s="36">
        <f t="shared" si="0"/>
        <v>20</v>
      </c>
      <c r="J23" s="11">
        <f t="shared" si="1"/>
        <v>0</v>
      </c>
      <c r="K23" s="17"/>
      <c r="L23" s="17"/>
      <c r="M23" s="47"/>
      <c r="N23" s="17"/>
    </row>
    <row r="24" spans="1:14" x14ac:dyDescent="0.3">
      <c r="A24" s="25" t="s">
        <v>37</v>
      </c>
      <c r="B24" s="4"/>
      <c r="C24" s="4"/>
      <c r="D24" s="4"/>
      <c r="E24" s="17"/>
      <c r="F24" s="47"/>
      <c r="G24" s="47"/>
      <c r="H24" s="39">
        <v>10</v>
      </c>
      <c r="I24" s="36">
        <f t="shared" si="0"/>
        <v>20</v>
      </c>
      <c r="J24" s="11">
        <f t="shared" si="1"/>
        <v>0</v>
      </c>
      <c r="K24" s="17"/>
      <c r="L24" s="17"/>
      <c r="M24" s="47"/>
      <c r="N24" s="17"/>
    </row>
    <row r="25" spans="1:14" ht="15" thickBot="1" x14ac:dyDescent="0.35">
      <c r="A25" s="26" t="s">
        <v>38</v>
      </c>
      <c r="B25" s="27"/>
      <c r="C25" s="27"/>
      <c r="D25" s="27"/>
      <c r="E25" s="28"/>
      <c r="F25" s="29"/>
      <c r="G25" s="29"/>
      <c r="H25" s="40">
        <v>10</v>
      </c>
      <c r="I25" s="37">
        <f t="shared" si="0"/>
        <v>20</v>
      </c>
      <c r="J25" s="30">
        <f t="shared" si="1"/>
        <v>0</v>
      </c>
      <c r="K25" s="28"/>
      <c r="L25" s="28"/>
      <c r="M25" s="29"/>
      <c r="N25" s="28"/>
    </row>
    <row r="26" spans="1:14" x14ac:dyDescent="0.3">
      <c r="A26" s="20" t="s">
        <v>39</v>
      </c>
      <c r="B26" s="21"/>
      <c r="C26" s="21"/>
      <c r="D26" s="21"/>
      <c r="E26" s="22"/>
      <c r="F26" s="23"/>
      <c r="G26" s="23"/>
      <c r="H26" s="38">
        <v>10</v>
      </c>
      <c r="I26" s="35">
        <f t="shared" si="0"/>
        <v>20</v>
      </c>
      <c r="J26" s="24">
        <f t="shared" si="1"/>
        <v>0</v>
      </c>
      <c r="K26" s="22"/>
      <c r="L26" s="22"/>
      <c r="M26" s="23"/>
      <c r="N26" s="22"/>
    </row>
    <row r="27" spans="1:14" x14ac:dyDescent="0.3">
      <c r="A27" s="25" t="s">
        <v>40</v>
      </c>
      <c r="B27" s="4"/>
      <c r="C27" s="4"/>
      <c r="D27" s="4"/>
      <c r="E27" s="17"/>
      <c r="F27" s="47"/>
      <c r="G27" s="47"/>
      <c r="H27" s="39">
        <v>10</v>
      </c>
      <c r="I27" s="36">
        <f t="shared" si="0"/>
        <v>20</v>
      </c>
      <c r="J27" s="11">
        <f t="shared" si="1"/>
        <v>0</v>
      </c>
      <c r="K27" s="17"/>
      <c r="L27" s="17"/>
      <c r="M27" s="47"/>
      <c r="N27" s="17"/>
    </row>
    <row r="28" spans="1:14" x14ac:dyDescent="0.3">
      <c r="A28" s="25" t="s">
        <v>41</v>
      </c>
      <c r="B28" s="4"/>
      <c r="C28" s="4"/>
      <c r="D28" s="4"/>
      <c r="E28" s="17"/>
      <c r="F28" s="47"/>
      <c r="G28" s="47"/>
      <c r="H28" s="39">
        <v>10</v>
      </c>
      <c r="I28" s="36">
        <f t="shared" si="0"/>
        <v>20</v>
      </c>
      <c r="J28" s="11">
        <f t="shared" si="1"/>
        <v>0</v>
      </c>
      <c r="K28" s="17"/>
      <c r="L28" s="17"/>
      <c r="M28" s="47"/>
      <c r="N28" s="17"/>
    </row>
    <row r="29" spans="1:14" ht="15" thickBot="1" x14ac:dyDescent="0.35">
      <c r="A29" s="26" t="s">
        <v>42</v>
      </c>
      <c r="B29" s="27"/>
      <c r="C29" s="27"/>
      <c r="D29" s="27"/>
      <c r="E29" s="28"/>
      <c r="F29" s="29"/>
      <c r="G29" s="29"/>
      <c r="H29" s="40">
        <v>10</v>
      </c>
      <c r="I29" s="37">
        <f t="shared" si="0"/>
        <v>20</v>
      </c>
      <c r="J29" s="30">
        <f t="shared" si="1"/>
        <v>0</v>
      </c>
      <c r="K29" s="28"/>
      <c r="L29" s="28"/>
      <c r="M29" s="29"/>
      <c r="N29" s="28"/>
    </row>
    <row r="30" spans="1:14" x14ac:dyDescent="0.3">
      <c r="A30" s="20" t="s">
        <v>43</v>
      </c>
      <c r="B30" s="21"/>
      <c r="C30" s="21"/>
      <c r="D30" s="21"/>
      <c r="E30" s="22"/>
      <c r="F30" s="23"/>
      <c r="G30" s="23"/>
      <c r="H30" s="38">
        <v>10</v>
      </c>
      <c r="I30" s="35">
        <f t="shared" si="0"/>
        <v>20</v>
      </c>
      <c r="J30" s="24">
        <f t="shared" si="1"/>
        <v>0</v>
      </c>
      <c r="K30" s="22"/>
      <c r="L30" s="22"/>
      <c r="M30" s="23"/>
      <c r="N30" s="22"/>
    </row>
    <row r="31" spans="1:14" x14ac:dyDescent="0.3">
      <c r="A31" s="25" t="s">
        <v>44</v>
      </c>
      <c r="B31" s="4"/>
      <c r="C31" s="4"/>
      <c r="D31" s="4"/>
      <c r="E31" s="17"/>
      <c r="F31" s="47"/>
      <c r="G31" s="47"/>
      <c r="H31" s="39">
        <v>10</v>
      </c>
      <c r="I31" s="36">
        <f t="shared" si="0"/>
        <v>20</v>
      </c>
      <c r="J31" s="11">
        <f t="shared" si="1"/>
        <v>0</v>
      </c>
      <c r="K31" s="17"/>
      <c r="L31" s="17"/>
      <c r="M31" s="47"/>
      <c r="N31" s="17"/>
    </row>
    <row r="32" spans="1:14" x14ac:dyDescent="0.3">
      <c r="A32" s="25" t="s">
        <v>45</v>
      </c>
      <c r="B32" s="4"/>
      <c r="C32" s="4"/>
      <c r="D32" s="4"/>
      <c r="E32" s="17"/>
      <c r="F32" s="47"/>
      <c r="G32" s="47"/>
      <c r="H32" s="39">
        <v>10</v>
      </c>
      <c r="I32" s="36">
        <f t="shared" si="0"/>
        <v>20</v>
      </c>
      <c r="J32" s="11">
        <f t="shared" si="1"/>
        <v>0</v>
      </c>
      <c r="K32" s="17"/>
      <c r="L32" s="17"/>
      <c r="M32" s="47"/>
      <c r="N32" s="17"/>
    </row>
    <row r="33" spans="1:14" ht="15" thickBot="1" x14ac:dyDescent="0.35">
      <c r="A33" s="26" t="s">
        <v>46</v>
      </c>
      <c r="B33" s="27"/>
      <c r="C33" s="27"/>
      <c r="D33" s="27"/>
      <c r="E33" s="28"/>
      <c r="F33" s="29"/>
      <c r="G33" s="29"/>
      <c r="H33" s="40">
        <v>10</v>
      </c>
      <c r="I33" s="37">
        <f t="shared" si="0"/>
        <v>20</v>
      </c>
      <c r="J33" s="30">
        <f t="shared" si="1"/>
        <v>0</v>
      </c>
      <c r="K33" s="28"/>
      <c r="L33" s="28"/>
      <c r="M33" s="29"/>
      <c r="N33" s="28"/>
    </row>
    <row r="34" spans="1:14" x14ac:dyDescent="0.3">
      <c r="A34" s="31"/>
      <c r="B34" s="2"/>
      <c r="C34" s="1"/>
      <c r="D34" s="1"/>
    </row>
    <row r="35" spans="1:14" x14ac:dyDescent="0.3">
      <c r="C35" s="3" t="s">
        <v>47</v>
      </c>
      <c r="D35" s="11">
        <f>SUM(E10:E33)</f>
        <v>0</v>
      </c>
    </row>
    <row r="36" spans="1:14" ht="15" thickBot="1" x14ac:dyDescent="0.35">
      <c r="A36" s="32" t="s">
        <v>189</v>
      </c>
    </row>
    <row r="37" spans="1:14" x14ac:dyDescent="0.3">
      <c r="A37" s="63">
        <v>44280</v>
      </c>
      <c r="C37" s="12" t="s">
        <v>48</v>
      </c>
      <c r="D37" s="13"/>
      <c r="H37" s="97" t="s">
        <v>49</v>
      </c>
      <c r="I37" s="97" t="s">
        <v>50</v>
      </c>
      <c r="J37" s="97" t="s">
        <v>51</v>
      </c>
    </row>
    <row r="38" spans="1:14" x14ac:dyDescent="0.3">
      <c r="B38" s="42"/>
      <c r="C38" s="14" t="s">
        <v>224</v>
      </c>
      <c r="D38" s="15">
        <f>PoolConcentration*1000/660</f>
        <v>0</v>
      </c>
      <c r="H38" s="16" t="s">
        <v>52</v>
      </c>
      <c r="I38" s="17"/>
      <c r="J38" s="18"/>
    </row>
    <row r="39" spans="1:14" x14ac:dyDescent="0.3">
      <c r="B39" s="41"/>
      <c r="C39" s="45" t="s">
        <v>221</v>
      </c>
      <c r="D39" s="15" t="e">
        <f>4*50/Molarity</f>
        <v>#DIV/0!</v>
      </c>
      <c r="H39" s="16" t="s">
        <v>53</v>
      </c>
      <c r="I39" s="17"/>
      <c r="J39" s="18"/>
    </row>
    <row r="40" spans="1:14" x14ac:dyDescent="0.3">
      <c r="C40" s="14" t="s">
        <v>222</v>
      </c>
      <c r="D40" s="15" t="e">
        <f>50-PoolDilution</f>
        <v>#DIV/0!</v>
      </c>
      <c r="H40" s="16" t="s">
        <v>54</v>
      </c>
      <c r="I40" s="17"/>
      <c r="J40" s="18"/>
    </row>
    <row r="41" spans="1:14" ht="15" thickBot="1" x14ac:dyDescent="0.35">
      <c r="C41" s="132" t="s">
        <v>55</v>
      </c>
      <c r="D41" s="133"/>
      <c r="H41" s="16" t="s">
        <v>56</v>
      </c>
      <c r="I41" s="17"/>
      <c r="J41" s="18"/>
    </row>
    <row r="42" spans="1:14" x14ac:dyDescent="0.3">
      <c r="C42" s="155" t="s">
        <v>57</v>
      </c>
      <c r="D42" s="156"/>
      <c r="H42" s="16" t="s">
        <v>58</v>
      </c>
      <c r="I42" s="17"/>
      <c r="J42" s="18"/>
    </row>
    <row r="43" spans="1:14" x14ac:dyDescent="0.3">
      <c r="C43" s="14" t="s">
        <v>59</v>
      </c>
      <c r="D43" s="44"/>
      <c r="H43" s="16" t="s">
        <v>60</v>
      </c>
      <c r="I43" s="17"/>
      <c r="J43" s="18"/>
    </row>
    <row r="44" spans="1:14" x14ac:dyDescent="0.3">
      <c r="C44" s="14" t="s">
        <v>61</v>
      </c>
      <c r="D44" s="43">
        <f>(1000*D43)/20</f>
        <v>0</v>
      </c>
      <c r="E44" s="41"/>
      <c r="H44" s="16" t="s">
        <v>62</v>
      </c>
      <c r="I44" s="17"/>
      <c r="J44" s="18"/>
    </row>
    <row r="45" spans="1:14" ht="15" thickBot="1" x14ac:dyDescent="0.35">
      <c r="C45" s="127" t="s">
        <v>63</v>
      </c>
      <c r="D45" s="128">
        <f>1000-D44</f>
        <v>1000</v>
      </c>
      <c r="E45" s="41"/>
      <c r="H45" s="16" t="s">
        <v>64</v>
      </c>
      <c r="I45" s="17"/>
      <c r="J45" s="18"/>
    </row>
    <row r="46" spans="1:14" ht="15" thickBot="1" x14ac:dyDescent="0.35">
      <c r="C46" s="125" t="s">
        <v>216</v>
      </c>
      <c r="D46" s="126"/>
      <c r="H46" s="16" t="s">
        <v>65</v>
      </c>
      <c r="I46" s="17"/>
      <c r="J46" s="18"/>
    </row>
    <row r="47" spans="1:14" ht="15" thickBot="1" x14ac:dyDescent="0.35">
      <c r="H47" s="16" t="s">
        <v>66</v>
      </c>
      <c r="I47" s="17"/>
      <c r="J47" s="18"/>
    </row>
    <row r="48" spans="1:14" x14ac:dyDescent="0.3">
      <c r="C48" s="162" t="s">
        <v>218</v>
      </c>
      <c r="D48" s="163"/>
      <c r="H48" s="16" t="s">
        <v>67</v>
      </c>
      <c r="I48" s="17"/>
      <c r="J48" s="18"/>
    </row>
    <row r="49" spans="3:10" x14ac:dyDescent="0.3">
      <c r="C49" s="14" t="s">
        <v>219</v>
      </c>
      <c r="D49" s="130"/>
      <c r="H49" s="16" t="s">
        <v>68</v>
      </c>
      <c r="I49" s="17"/>
      <c r="J49" s="18"/>
    </row>
    <row r="50" spans="3:10" x14ac:dyDescent="0.3">
      <c r="C50" s="131" t="s">
        <v>220</v>
      </c>
      <c r="D50" s="15">
        <f>(D49/(400*660))*10^6</f>
        <v>0</v>
      </c>
    </row>
    <row r="51" spans="3:10" x14ac:dyDescent="0.3">
      <c r="C51" s="14" t="s">
        <v>221</v>
      </c>
      <c r="D51" s="15" t="e">
        <f>4*50/D50</f>
        <v>#DIV/0!</v>
      </c>
      <c r="H51" s="159" t="s">
        <v>69</v>
      </c>
      <c r="I51" s="159"/>
      <c r="J51" s="4"/>
    </row>
    <row r="52" spans="3:10" x14ac:dyDescent="0.3">
      <c r="C52" s="14" t="s">
        <v>222</v>
      </c>
      <c r="D52" s="15" t="e">
        <f>50-D51</f>
        <v>#DIV/0!</v>
      </c>
      <c r="H52" s="159" t="s">
        <v>70</v>
      </c>
      <c r="I52" s="159"/>
      <c r="J52" s="4"/>
    </row>
    <row r="53" spans="3:10" ht="15" thickBot="1" x14ac:dyDescent="0.35">
      <c r="C53" s="164" t="s">
        <v>223</v>
      </c>
      <c r="D53" s="165"/>
    </row>
    <row r="54" spans="3:10" x14ac:dyDescent="0.3">
      <c r="C54" s="129"/>
      <c r="D54" s="129"/>
      <c r="H54" s="157" t="s">
        <v>195</v>
      </c>
      <c r="I54" s="158"/>
      <c r="J54" s="158"/>
    </row>
    <row r="55" spans="3:10" x14ac:dyDescent="0.3">
      <c r="C55" s="129"/>
      <c r="D55" s="129"/>
      <c r="H55" s="151" t="s">
        <v>71</v>
      </c>
      <c r="I55" s="152"/>
      <c r="J55" s="4"/>
    </row>
    <row r="56" spans="3:10" x14ac:dyDescent="0.3">
      <c r="C56" s="129"/>
      <c r="D56" s="129"/>
      <c r="H56" s="151" t="s">
        <v>72</v>
      </c>
      <c r="I56" s="152"/>
      <c r="J56" s="19"/>
    </row>
    <row r="57" spans="3:10" x14ac:dyDescent="0.3">
      <c r="C57" s="129"/>
      <c r="D57" s="129"/>
      <c r="H57" s="151" t="s">
        <v>73</v>
      </c>
      <c r="I57" s="152"/>
      <c r="J57" s="19"/>
    </row>
    <row r="58" spans="3:10" x14ac:dyDescent="0.3">
      <c r="C58" s="129"/>
      <c r="D58" s="129"/>
      <c r="H58" s="151" t="s">
        <v>74</v>
      </c>
      <c r="I58" s="152"/>
      <c r="J58" s="4"/>
    </row>
    <row r="59" spans="3:10" x14ac:dyDescent="0.3">
      <c r="H59" s="136" t="s">
        <v>196</v>
      </c>
      <c r="I59" s="137"/>
      <c r="J59" s="19"/>
    </row>
    <row r="60" spans="3:10" ht="15" thickBot="1" x14ac:dyDescent="0.35"/>
    <row r="61" spans="3:10" ht="15" thickBot="1" x14ac:dyDescent="0.35">
      <c r="C61" s="138" t="s">
        <v>204</v>
      </c>
      <c r="D61" s="139"/>
      <c r="H61" s="148" t="s">
        <v>197</v>
      </c>
      <c r="I61" s="149"/>
      <c r="J61" s="150"/>
    </row>
    <row r="62" spans="3:10" x14ac:dyDescent="0.3">
      <c r="C62" s="140" t="s">
        <v>205</v>
      </c>
      <c r="D62" s="141"/>
      <c r="H62" s="134" t="s">
        <v>198</v>
      </c>
      <c r="I62" s="135"/>
      <c r="J62" s="123" t="e">
        <f>AVERAGE(J63:J64)</f>
        <v>#DIV/0!</v>
      </c>
    </row>
    <row r="63" spans="3:10" x14ac:dyDescent="0.3">
      <c r="C63" s="14" t="s">
        <v>206</v>
      </c>
      <c r="D63" s="124"/>
      <c r="H63" s="134" t="s">
        <v>199</v>
      </c>
      <c r="I63" s="135"/>
      <c r="J63" s="19"/>
    </row>
    <row r="64" spans="3:10" x14ac:dyDescent="0.3">
      <c r="C64" s="14" t="s">
        <v>207</v>
      </c>
      <c r="D64" s="43">
        <f>(D63*50)/200</f>
        <v>0</v>
      </c>
      <c r="H64" s="134" t="s">
        <v>200</v>
      </c>
      <c r="I64" s="135"/>
      <c r="J64" s="19"/>
    </row>
    <row r="65" spans="3:10" x14ac:dyDescent="0.3">
      <c r="C65" s="14" t="s">
        <v>208</v>
      </c>
      <c r="D65" s="43">
        <f>50-D64</f>
        <v>50</v>
      </c>
      <c r="H65" s="134" t="s">
        <v>201</v>
      </c>
      <c r="I65" s="135"/>
      <c r="J65" s="4"/>
    </row>
    <row r="66" spans="3:10" ht="15" thickBot="1" x14ac:dyDescent="0.35">
      <c r="C66" s="142" t="s">
        <v>209</v>
      </c>
      <c r="D66" s="143"/>
      <c r="H66" s="134" t="s">
        <v>202</v>
      </c>
      <c r="I66" s="134"/>
      <c r="J66" s="4"/>
    </row>
    <row r="67" spans="3:10" x14ac:dyDescent="0.3">
      <c r="C67" s="144" t="s">
        <v>210</v>
      </c>
      <c r="D67" s="145"/>
      <c r="H67" s="134" t="s">
        <v>203</v>
      </c>
      <c r="I67" s="135"/>
      <c r="J67" s="19"/>
    </row>
    <row r="68" spans="3:10" x14ac:dyDescent="0.3">
      <c r="C68" s="146" t="s">
        <v>211</v>
      </c>
      <c r="D68" s="147"/>
      <c r="H68" s="136" t="s">
        <v>196</v>
      </c>
      <c r="I68" s="137"/>
      <c r="J68" s="19"/>
    </row>
    <row r="69" spans="3:10" x14ac:dyDescent="0.3">
      <c r="C69" s="14" t="s">
        <v>212</v>
      </c>
      <c r="D69" s="43">
        <f>D63</f>
        <v>0</v>
      </c>
    </row>
    <row r="70" spans="3:10" x14ac:dyDescent="0.3">
      <c r="C70" s="14" t="s">
        <v>213</v>
      </c>
      <c r="D70" s="43">
        <f>(D69*12.5)/200</f>
        <v>0</v>
      </c>
    </row>
    <row r="71" spans="3:10" x14ac:dyDescent="0.3">
      <c r="C71" s="14" t="s">
        <v>214</v>
      </c>
      <c r="D71" s="43">
        <f>12.5-D70</f>
        <v>12.5</v>
      </c>
    </row>
    <row r="72" spans="3:10" ht="15" thickBot="1" x14ac:dyDescent="0.35">
      <c r="C72" s="132" t="s">
        <v>215</v>
      </c>
      <c r="D72" s="133"/>
    </row>
    <row r="73" spans="3:10" ht="15" thickBot="1" x14ac:dyDescent="0.35">
      <c r="C73" s="125" t="s">
        <v>216</v>
      </c>
      <c r="D73" s="126"/>
    </row>
  </sheetData>
  <mergeCells count="28">
    <mergeCell ref="H55:I55"/>
    <mergeCell ref="H56:I56"/>
    <mergeCell ref="H57:I57"/>
    <mergeCell ref="H58:I58"/>
    <mergeCell ref="B1:C1"/>
    <mergeCell ref="C41:D41"/>
    <mergeCell ref="C42:D42"/>
    <mergeCell ref="H54:J54"/>
    <mergeCell ref="H51:I51"/>
    <mergeCell ref="H52:I52"/>
    <mergeCell ref="F8:G8"/>
    <mergeCell ref="C48:D48"/>
    <mergeCell ref="C53:D53"/>
    <mergeCell ref="H59:I59"/>
    <mergeCell ref="H61:J61"/>
    <mergeCell ref="H62:I62"/>
    <mergeCell ref="H63:I63"/>
    <mergeCell ref="H64:I64"/>
    <mergeCell ref="C61:D61"/>
    <mergeCell ref="C62:D62"/>
    <mergeCell ref="C66:D66"/>
    <mergeCell ref="C67:D67"/>
    <mergeCell ref="C68:D68"/>
    <mergeCell ref="C72:D72"/>
    <mergeCell ref="H65:I65"/>
    <mergeCell ref="H66:I66"/>
    <mergeCell ref="H67:I67"/>
    <mergeCell ref="H68:I68"/>
  </mergeCells>
  <dataValidations count="1">
    <dataValidation type="list" allowBlank="1" showInputMessage="1" sqref="C5" xr:uid="{00000000-0002-0000-0000-000000000000}">
      <formula1>"300c v2, 500c v2, 500c Nano, 300c Nano, 300c Micro, 600c v3, 500c v3, 300c iSeq"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4175760</xdr:colOff>
                    <xdr:row>59</xdr:row>
                    <xdr:rowOff>182880</xdr:rowOff>
                  </from>
                  <to>
                    <xdr:col>3</xdr:col>
                    <xdr:colOff>784860</xdr:colOff>
                    <xdr:row>61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289560</xdr:colOff>
                    <xdr:row>46</xdr:row>
                    <xdr:rowOff>160020</xdr:rowOff>
                  </from>
                  <to>
                    <xdr:col>3</xdr:col>
                    <xdr:colOff>1074420</xdr:colOff>
                    <xdr:row>48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00000000-0002-0000-0000-000001000000}">
          <x14:formula1>
            <xm:f>Indexes!$A$8:$A$11</xm:f>
          </x14:formula1>
          <xm:sqref>L10:L33</xm:sqref>
        </x14:dataValidation>
        <x14:dataValidation type="list" allowBlank="1" showInputMessage="1" xr:uid="{00000000-0002-0000-0000-000002000000}">
          <x14:formula1>
            <xm:f>Indexes!$A$2:$A$7</xm:f>
          </x14:formula1>
          <xm:sqref>K10:K33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workbookViewId="0">
      <selection activeCell="B6" sqref="B6"/>
    </sheetView>
  </sheetViews>
  <sheetFormatPr defaultRowHeight="14.4" x14ac:dyDescent="0.3"/>
  <cols>
    <col min="1" max="1" width="17.109375" customWidth="1"/>
    <col min="2" max="2" width="18.33203125" customWidth="1"/>
    <col min="3" max="3" width="20" customWidth="1"/>
    <col min="4" max="4" width="11.44140625" bestFit="1" customWidth="1"/>
    <col min="5" max="5" width="10.5546875" bestFit="1" customWidth="1"/>
    <col min="6" max="6" width="11.44140625" bestFit="1" customWidth="1"/>
    <col min="7" max="7" width="11" bestFit="1" customWidth="1"/>
    <col min="8" max="8" width="15" bestFit="1" customWidth="1"/>
    <col min="9" max="9" width="11.109375" bestFit="1" customWidth="1"/>
  </cols>
  <sheetData>
    <row r="1" spans="1:11" x14ac:dyDescent="0.3">
      <c r="A1" s="41" t="s">
        <v>75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3">
      <c r="A2" s="41" t="s">
        <v>76</v>
      </c>
      <c r="B2" s="41">
        <v>5</v>
      </c>
      <c r="C2" s="41"/>
      <c r="D2" s="41"/>
      <c r="E2" s="41"/>
      <c r="F2" s="41"/>
      <c r="G2" s="41"/>
      <c r="H2" s="41"/>
      <c r="I2" s="41"/>
      <c r="J2" s="41"/>
      <c r="K2" s="41"/>
    </row>
    <row r="3" spans="1:11" x14ac:dyDescent="0.3">
      <c r="A3" s="41" t="s">
        <v>77</v>
      </c>
      <c r="B3" s="61">
        <f>'Library Prep'!$C$6</f>
        <v>0</v>
      </c>
      <c r="C3" s="41"/>
      <c r="D3" s="41"/>
      <c r="E3" s="41"/>
      <c r="F3" s="41"/>
      <c r="G3" s="41"/>
      <c r="H3" s="41"/>
      <c r="I3" s="41"/>
      <c r="J3" s="41"/>
      <c r="K3" s="41"/>
    </row>
    <row r="4" spans="1:11" x14ac:dyDescent="0.3">
      <c r="A4" s="41" t="s">
        <v>78</v>
      </c>
      <c r="B4" s="41" t="s">
        <v>79</v>
      </c>
      <c r="C4" s="41"/>
      <c r="D4" s="41"/>
      <c r="E4" s="41"/>
      <c r="F4" s="41"/>
      <c r="G4" s="41"/>
      <c r="H4" s="41"/>
      <c r="I4" s="41"/>
      <c r="J4" s="41"/>
      <c r="K4" s="41"/>
    </row>
    <row r="5" spans="1:11" x14ac:dyDescent="0.3">
      <c r="A5" s="41" t="s">
        <v>80</v>
      </c>
      <c r="B5" s="41" t="s">
        <v>81</v>
      </c>
      <c r="C5" s="41"/>
      <c r="D5" s="41"/>
      <c r="E5" s="41"/>
      <c r="F5" s="41"/>
      <c r="G5" s="41"/>
      <c r="H5" s="41"/>
      <c r="I5" s="41"/>
      <c r="J5" s="41"/>
      <c r="K5" s="41"/>
    </row>
    <row r="6" spans="1:11" x14ac:dyDescent="0.3">
      <c r="A6" s="41" t="s">
        <v>82</v>
      </c>
      <c r="B6" s="41" t="s">
        <v>83</v>
      </c>
      <c r="C6" s="41"/>
      <c r="D6" s="41"/>
      <c r="E6" s="41"/>
      <c r="F6" s="41"/>
      <c r="G6" s="41"/>
      <c r="H6" s="41"/>
      <c r="I6" s="41"/>
      <c r="J6" s="41"/>
      <c r="K6" s="41"/>
    </row>
    <row r="7" spans="1:11" x14ac:dyDescent="0.3">
      <c r="A7" s="41" t="s">
        <v>84</v>
      </c>
      <c r="B7" s="41" t="s">
        <v>85</v>
      </c>
      <c r="C7" s="41"/>
      <c r="D7" s="41"/>
      <c r="E7" s="41"/>
      <c r="F7" s="41"/>
      <c r="G7" s="41"/>
      <c r="H7" s="41"/>
      <c r="I7" s="41"/>
      <c r="J7" s="41"/>
      <c r="K7" s="41"/>
    </row>
    <row r="8" spans="1:11" x14ac:dyDescent="0.3">
      <c r="A8" s="41" t="s">
        <v>86</v>
      </c>
      <c r="B8" t="s">
        <v>188</v>
      </c>
      <c r="C8" s="41"/>
      <c r="D8" s="41"/>
      <c r="E8" s="41"/>
      <c r="F8" s="41"/>
      <c r="G8" s="41"/>
      <c r="H8" s="41"/>
      <c r="I8" s="41"/>
      <c r="J8" s="41"/>
      <c r="K8" s="41"/>
    </row>
    <row r="9" spans="1:11" x14ac:dyDescent="0.3">
      <c r="A9" s="41" t="s">
        <v>87</v>
      </c>
      <c r="C9" s="41"/>
      <c r="D9" s="41"/>
      <c r="E9" s="41"/>
      <c r="F9" s="41"/>
      <c r="G9" s="41"/>
      <c r="H9" s="41"/>
      <c r="I9" s="41"/>
      <c r="J9" s="41"/>
      <c r="K9" s="41"/>
    </row>
    <row r="10" spans="1:11" x14ac:dyDescent="0.3">
      <c r="A10" s="41" t="s">
        <v>88</v>
      </c>
      <c r="B10" s="41" t="s">
        <v>89</v>
      </c>
      <c r="C10" s="41"/>
      <c r="D10" s="41"/>
      <c r="E10" s="41"/>
      <c r="F10" s="41"/>
      <c r="G10" s="41"/>
      <c r="H10" s="41"/>
      <c r="I10" s="41"/>
      <c r="J10" s="41"/>
      <c r="K10" s="41"/>
    </row>
    <row r="11" spans="1:11" x14ac:dyDescent="0.3">
      <c r="A11" s="41" t="s">
        <v>90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3">
      <c r="A12" s="41" t="e">
        <f>LEFT('Library Prep'!$C$5, 3)/2 +1</f>
        <v>#VALUE!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3">
      <c r="A13" s="41" t="e">
        <f>LEFT('Library Prep'!$C$5, 3)/2 +1</f>
        <v>#VALUE!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3">
      <c r="A14" s="41" t="s">
        <v>91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3">
      <c r="A15" s="41" t="s">
        <v>92</v>
      </c>
      <c r="B15" s="41">
        <v>0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3">
      <c r="A16" s="41" t="s">
        <v>93</v>
      </c>
      <c r="B16" s="41" t="s">
        <v>94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3">
      <c r="A17" s="41" t="s">
        <v>95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3">
      <c r="A18" s="62" t="s">
        <v>96</v>
      </c>
      <c r="B18" s="62" t="s">
        <v>187</v>
      </c>
      <c r="C18" s="41" t="s">
        <v>97</v>
      </c>
      <c r="D18" s="41" t="s">
        <v>98</v>
      </c>
      <c r="E18" s="41" t="s">
        <v>99</v>
      </c>
      <c r="F18" s="41" t="s">
        <v>100</v>
      </c>
      <c r="G18" s="41" t="s">
        <v>101</v>
      </c>
      <c r="H18" s="41" t="s">
        <v>102</v>
      </c>
      <c r="I18" s="41" t="s">
        <v>103</v>
      </c>
      <c r="J18" s="41" t="s">
        <v>87</v>
      </c>
    </row>
    <row r="19" spans="1:11" x14ac:dyDescent="0.3">
      <c r="A19" s="41" t="str">
        <f>IF(LEN('Library Prep'!$B10)&gt;0,'Library Prep'!$B10,"")</f>
        <v/>
      </c>
      <c r="B19" s="41" t="str">
        <f>IF(AND(LEN(TRIM('Library Prep'!$C$2)) &gt; 0, LEN(TRIM('Library Prep'!$B10))&gt;0), 'Library Prep'!$B10 &amp; "-" &amp; 'Library Prep'!$C$2, "")</f>
        <v/>
      </c>
      <c r="C19" s="41"/>
      <c r="D19" s="41" t="str">
        <f>IF(AND(LEN(TRIM('Library Prep'!$C$2)) &gt; 0, LEN(TRIM('Library Prep'!$B10)) &gt; 0), 'Library Prep'!$A10, "")</f>
        <v/>
      </c>
      <c r="E19" s="41">
        <f>'Library Prep'!$K10</f>
        <v>0</v>
      </c>
      <c r="F19" s="41" t="e">
        <f>IF(LEN(E19)&gt;0, VLOOKUP($E19, Indexes!$A:$B, 2, FALSE), "")</f>
        <v>#N/A</v>
      </c>
      <c r="G19" s="41">
        <f>'Library Prep'!$L10</f>
        <v>0</v>
      </c>
      <c r="H19" s="41" t="e">
        <f>IF(LEN($G19)&gt;0, VLOOKUP($G19, Indexes!$A:$B, 2, FALSE), "")</f>
        <v>#N/A</v>
      </c>
      <c r="I19" s="41" t="str">
        <f>IF(AND(LEN(TRIM('Library Prep'!$C$2)) &gt; 0, LEN(TRIM('Library Prep'!$B10)) &gt; 0,LEN(TRIM('Library Prep'!$D10)) &gt; 0), 'Library Prep'!$D10, "")</f>
        <v/>
      </c>
      <c r="J19" s="41" t="str">
        <f>IF(AND(LEN(TRIM('Library Prep'!$C$2)) &gt; 0, LEN(TRIM('Library Prep'!$B10)) &gt; 0,LEN(TRIM('Library Prep'!$C10)) &gt; 0), 'Library Prep'!$C10, "")</f>
        <v/>
      </c>
    </row>
    <row r="20" spans="1:11" x14ac:dyDescent="0.3">
      <c r="A20" s="41" t="str">
        <f>IF(LEN('Library Prep'!$B11)&gt;0,'Library Prep'!$B11,"")</f>
        <v/>
      </c>
      <c r="B20" s="41" t="str">
        <f>IF(AND(LEN(TRIM('Library Prep'!$C$2)) &gt; 0, LEN(TRIM('Library Prep'!$B11))&gt;0), 'Library Prep'!$B11 &amp; "-" &amp; 'Library Prep'!$C$2, "")</f>
        <v/>
      </c>
      <c r="C20" s="41"/>
      <c r="D20" s="41" t="str">
        <f>IF(AND(LEN(TRIM('Library Prep'!$C$2)) &gt; 0, LEN(TRIM('Library Prep'!$B11)) &gt; 0), 'Library Prep'!$A11, "")</f>
        <v/>
      </c>
      <c r="E20" s="41">
        <f>'Library Prep'!$K11</f>
        <v>0</v>
      </c>
      <c r="F20" s="41" t="e">
        <f>IF(LEN($E20)&gt;0, VLOOKUP($E20, Indexes!$A:$B, 2, FALSE), "")</f>
        <v>#N/A</v>
      </c>
      <c r="G20" s="41">
        <f>'Library Prep'!$L11</f>
        <v>0</v>
      </c>
      <c r="H20" s="41" t="e">
        <f>IF(LEN($G20)&gt;0, VLOOKUP($G20, Indexes!$A:$B, 2, FALSE), "")</f>
        <v>#N/A</v>
      </c>
      <c r="I20" s="41" t="str">
        <f>IF(AND(LEN(TRIM('Library Prep'!$C$2)) &gt; 0, LEN(TRIM('Library Prep'!$B11)) &gt; 0,LEN(TRIM('Library Prep'!$D11)) &gt; 0), 'Library Prep'!$D11, "")</f>
        <v/>
      </c>
      <c r="J20" s="41" t="str">
        <f>IF(AND(LEN(TRIM('Library Prep'!$C$2)) &gt; 0, LEN(TRIM('Library Prep'!$B11)) &gt; 0,LEN(TRIM('Library Prep'!$C11)) &gt; 0), 'Library Prep'!$C11, "")</f>
        <v/>
      </c>
    </row>
    <row r="21" spans="1:11" x14ac:dyDescent="0.3">
      <c r="A21" s="41" t="str">
        <f>IF(LEN('Library Prep'!$B12)&gt;0,'Library Prep'!$B12,"")</f>
        <v/>
      </c>
      <c r="B21" s="41" t="str">
        <f>IF(AND(LEN(TRIM('Library Prep'!$C$2)) &gt; 0, LEN(TRIM('Library Prep'!$B12))&gt;0), 'Library Prep'!$B12 &amp; "-" &amp; 'Library Prep'!$C$2, "")</f>
        <v/>
      </c>
      <c r="C21" s="41"/>
      <c r="D21" s="41" t="str">
        <f>IF(AND(LEN(TRIM('Library Prep'!$C$2)) &gt; 0, LEN(TRIM('Library Prep'!$B12)) &gt; 0), 'Library Prep'!$A12, "")</f>
        <v/>
      </c>
      <c r="E21" s="41">
        <f>'Library Prep'!$K12</f>
        <v>0</v>
      </c>
      <c r="F21" s="41" t="e">
        <f>IF(LEN($E21)&gt;0, VLOOKUP($E21, Indexes!$A:$B, 2, FALSE), "")</f>
        <v>#N/A</v>
      </c>
      <c r="G21" s="41">
        <f>'Library Prep'!$L12</f>
        <v>0</v>
      </c>
      <c r="H21" s="41" t="e">
        <f>IF(LEN($G21)&gt;0, VLOOKUP($G21, Indexes!$A:$B, 2, FALSE), "")</f>
        <v>#N/A</v>
      </c>
      <c r="I21" s="41" t="str">
        <f>IF(AND(LEN(TRIM('Library Prep'!$C$2)) &gt; 0, LEN(TRIM('Library Prep'!$B12)) &gt; 0,LEN(TRIM('Library Prep'!$D12)) &gt; 0), 'Library Prep'!$D12, "")</f>
        <v/>
      </c>
      <c r="J21" s="41" t="str">
        <f>IF(AND(LEN(TRIM('Library Prep'!$C$2)) &gt; 0, LEN(TRIM('Library Prep'!$B12)) &gt; 0,LEN(TRIM('Library Prep'!$C12)) &gt; 0), 'Library Prep'!$C12, "")</f>
        <v/>
      </c>
    </row>
    <row r="22" spans="1:11" x14ac:dyDescent="0.3">
      <c r="A22" s="41" t="str">
        <f>IF(LEN('Library Prep'!$B13)&gt;0,'Library Prep'!$B13,"")</f>
        <v/>
      </c>
      <c r="B22" s="41" t="str">
        <f>IF(AND(LEN(TRIM('Library Prep'!$C$2)) &gt; 0, LEN(TRIM('Library Prep'!$B13))&gt;0), 'Library Prep'!$B13 &amp; "-" &amp; 'Library Prep'!$C$2, "")</f>
        <v/>
      </c>
      <c r="C22" s="41"/>
      <c r="D22" s="41" t="str">
        <f>IF(AND(LEN(TRIM('Library Prep'!$C$2)) &gt; 0, LEN(TRIM('Library Prep'!$B13)) &gt; 0), 'Library Prep'!$A13, "")</f>
        <v/>
      </c>
      <c r="E22" s="41">
        <f>'Library Prep'!$K13</f>
        <v>0</v>
      </c>
      <c r="F22" s="41" t="e">
        <f>IF(LEN($E22)&gt;0, VLOOKUP($E22, Indexes!$A:$B, 2, FALSE), "")</f>
        <v>#N/A</v>
      </c>
      <c r="G22" s="41">
        <f>'Library Prep'!$L13</f>
        <v>0</v>
      </c>
      <c r="H22" s="41" t="e">
        <f>IF(LEN($G22)&gt;0, VLOOKUP($G22, Indexes!$A:$B, 2, FALSE), "")</f>
        <v>#N/A</v>
      </c>
      <c r="I22" s="41" t="str">
        <f>IF(AND(LEN(TRIM('Library Prep'!$C$2)) &gt; 0, LEN(TRIM('Library Prep'!$B13)) &gt; 0,LEN(TRIM('Library Prep'!$D13)) &gt; 0), 'Library Prep'!$D13, "")</f>
        <v/>
      </c>
      <c r="J22" s="41" t="str">
        <f>IF(AND(LEN(TRIM('Library Prep'!$C$2)) &gt; 0, LEN(TRIM('Library Prep'!$B13)) &gt; 0,LEN(TRIM('Library Prep'!$C13)) &gt; 0), 'Library Prep'!$C13, "")</f>
        <v/>
      </c>
    </row>
    <row r="23" spans="1:11" x14ac:dyDescent="0.3">
      <c r="A23" s="41" t="str">
        <f>IF(LEN('Library Prep'!$B14)&gt;0,'Library Prep'!$B14,"")</f>
        <v/>
      </c>
      <c r="B23" s="41" t="str">
        <f>IF(AND(LEN(TRIM('Library Prep'!$C$2)) &gt; 0, LEN(TRIM('Library Prep'!$B14))&gt;0), 'Library Prep'!$B14 &amp; "-" &amp; 'Library Prep'!$C$2, "")</f>
        <v/>
      </c>
      <c r="C23" s="41"/>
      <c r="D23" s="41" t="str">
        <f>IF(AND(LEN(TRIM('Library Prep'!$C$2)) &gt; 0, LEN(TRIM('Library Prep'!$B14)) &gt; 0), 'Library Prep'!$A14, "")</f>
        <v/>
      </c>
      <c r="E23" s="41">
        <f>'Library Prep'!$K14</f>
        <v>0</v>
      </c>
      <c r="F23" s="41" t="e">
        <f>IF(LEN($E23)&gt;0, VLOOKUP($E23, Indexes!$A:$B, 2, FALSE), "")</f>
        <v>#N/A</v>
      </c>
      <c r="G23" s="41">
        <f>'Library Prep'!$L14</f>
        <v>0</v>
      </c>
      <c r="H23" s="41" t="e">
        <f>IF(LEN($G23)&gt;0, VLOOKUP($G23, Indexes!$A:$B, 2, FALSE), "")</f>
        <v>#N/A</v>
      </c>
      <c r="I23" s="41" t="str">
        <f>IF(AND(LEN(TRIM('Library Prep'!$C$2)) &gt; 0, LEN(TRIM('Library Prep'!$B14)) &gt; 0,LEN(TRIM('Library Prep'!$D14)) &gt; 0), 'Library Prep'!$D14, "")</f>
        <v/>
      </c>
      <c r="J23" s="41" t="str">
        <f>IF(AND(LEN(TRIM('Library Prep'!$C$2)) &gt; 0, LEN(TRIM('Library Prep'!$B14)) &gt; 0,LEN(TRIM('Library Prep'!$C14)) &gt; 0), 'Library Prep'!$C14, "")</f>
        <v/>
      </c>
    </row>
    <row r="24" spans="1:11" x14ac:dyDescent="0.3">
      <c r="A24" s="41" t="str">
        <f>IF(LEN('Library Prep'!$B15)&gt;0,'Library Prep'!$B15,"")</f>
        <v/>
      </c>
      <c r="B24" s="41" t="str">
        <f>IF(AND(LEN(TRIM('Library Prep'!$C$2)) &gt; 0, LEN(TRIM('Library Prep'!$B15))&gt;0), 'Library Prep'!$B15 &amp; "-" &amp; 'Library Prep'!$C$2, "")</f>
        <v/>
      </c>
      <c r="C24" s="41"/>
      <c r="D24" s="41" t="str">
        <f>IF(AND(LEN(TRIM('Library Prep'!$C$2)) &gt; 0, LEN(TRIM('Library Prep'!$B15)) &gt; 0), 'Library Prep'!$A15, "")</f>
        <v/>
      </c>
      <c r="E24" s="41">
        <f>'Library Prep'!$K15</f>
        <v>0</v>
      </c>
      <c r="F24" s="41" t="e">
        <f>IF(LEN($E24)&gt;0, VLOOKUP($E24, Indexes!$A:$B, 2, FALSE), "")</f>
        <v>#N/A</v>
      </c>
      <c r="G24" s="41">
        <f>'Library Prep'!$L15</f>
        <v>0</v>
      </c>
      <c r="H24" s="41" t="e">
        <f>IF(LEN($G24)&gt;0, VLOOKUP($G24, Indexes!$A:$B, 2, FALSE), "")</f>
        <v>#N/A</v>
      </c>
      <c r="I24" s="41" t="str">
        <f>IF(AND(LEN(TRIM('Library Prep'!$C$2)) &gt; 0, LEN(TRIM('Library Prep'!$B15)) &gt; 0,LEN(TRIM('Library Prep'!$D15)) &gt; 0), 'Library Prep'!$D15, "")</f>
        <v/>
      </c>
      <c r="J24" s="41" t="str">
        <f>IF(AND(LEN(TRIM('Library Prep'!$C$2)) &gt; 0, LEN(TRIM('Library Prep'!$B15)) &gt; 0,LEN(TRIM('Library Prep'!$C15)) &gt; 0), 'Library Prep'!$C15, "")</f>
        <v/>
      </c>
    </row>
    <row r="25" spans="1:11" x14ac:dyDescent="0.3">
      <c r="A25" s="41" t="str">
        <f>IF(LEN('Library Prep'!$B16)&gt;0,'Library Prep'!$B16,"")</f>
        <v/>
      </c>
      <c r="B25" s="41" t="str">
        <f>IF(AND(LEN(TRIM('Library Prep'!$C$2)) &gt; 0, LEN(TRIM('Library Prep'!$B16))&gt;0), 'Library Prep'!$B16 &amp; "-" &amp; 'Library Prep'!$C$2, "")</f>
        <v/>
      </c>
      <c r="C25" s="41"/>
      <c r="D25" s="41" t="str">
        <f>IF(AND(LEN(TRIM('Library Prep'!$C$2)) &gt; 0, LEN(TRIM('Library Prep'!$B16)) &gt; 0), 'Library Prep'!$A16, "")</f>
        <v/>
      </c>
      <c r="E25" s="41">
        <f>'Library Prep'!$K16</f>
        <v>0</v>
      </c>
      <c r="F25" s="41" t="e">
        <f>IF(LEN($E25)&gt;0, VLOOKUP($E25, Indexes!$A:$B, 2, FALSE), "")</f>
        <v>#N/A</v>
      </c>
      <c r="G25" s="41">
        <f>'Library Prep'!$L16</f>
        <v>0</v>
      </c>
      <c r="H25" s="41" t="e">
        <f>IF(LEN($G25)&gt;0, VLOOKUP($G25, Indexes!$A:$B, 2, FALSE), "")</f>
        <v>#N/A</v>
      </c>
      <c r="I25" s="41" t="str">
        <f>IF(AND(LEN(TRIM('Library Prep'!$C$2)) &gt; 0, LEN(TRIM('Library Prep'!$B16)) &gt; 0,LEN(TRIM('Library Prep'!$D16)) &gt; 0), 'Library Prep'!$D16, "")</f>
        <v/>
      </c>
      <c r="J25" s="41" t="str">
        <f>IF(AND(LEN(TRIM('Library Prep'!$C$2)) &gt; 0, LEN(TRIM('Library Prep'!$B16)) &gt; 0,LEN(TRIM('Library Prep'!$C16)) &gt; 0), 'Library Prep'!$C16, "")</f>
        <v/>
      </c>
    </row>
    <row r="26" spans="1:11" x14ac:dyDescent="0.3">
      <c r="A26" s="41" t="str">
        <f>IF(LEN('Library Prep'!$B17)&gt;0,'Library Prep'!$B17,"")</f>
        <v/>
      </c>
      <c r="B26" s="41" t="str">
        <f>IF(AND(LEN(TRIM('Library Prep'!$C$2)) &gt; 0, LEN(TRIM('Library Prep'!$B17))&gt;0), 'Library Prep'!$B17 &amp; "-" &amp; 'Library Prep'!$C$2, "")</f>
        <v/>
      </c>
      <c r="C26" s="41"/>
      <c r="D26" s="41" t="str">
        <f>IF(AND(LEN(TRIM('Library Prep'!$C$2)) &gt; 0, LEN(TRIM('Library Prep'!$B17)) &gt; 0), 'Library Prep'!$A17, "")</f>
        <v/>
      </c>
      <c r="E26" s="41">
        <f>'Library Prep'!$K17</f>
        <v>0</v>
      </c>
      <c r="F26" s="41" t="e">
        <f>IF(LEN($E26)&gt;0, VLOOKUP($E26, Indexes!$A:$B, 2, FALSE), "")</f>
        <v>#N/A</v>
      </c>
      <c r="G26" s="41">
        <f>'Library Prep'!$L17</f>
        <v>0</v>
      </c>
      <c r="H26" s="41" t="e">
        <f>IF(LEN($G26)&gt;0, VLOOKUP($G26, Indexes!$A:$B, 2, FALSE), "")</f>
        <v>#N/A</v>
      </c>
      <c r="I26" s="41" t="str">
        <f>IF(AND(LEN(TRIM('Library Prep'!$C$2)) &gt; 0, LEN(TRIM('Library Prep'!$B17)) &gt; 0,LEN(TRIM('Library Prep'!$D17)) &gt; 0), 'Library Prep'!$D17, "")</f>
        <v/>
      </c>
      <c r="J26" s="41" t="str">
        <f>IF(AND(LEN(TRIM('Library Prep'!$C$2)) &gt; 0, LEN(TRIM('Library Prep'!$B17)) &gt; 0,LEN(TRIM('Library Prep'!$C17)) &gt; 0), 'Library Prep'!$C17, "")</f>
        <v/>
      </c>
    </row>
    <row r="27" spans="1:11" x14ac:dyDescent="0.3">
      <c r="A27" s="41" t="str">
        <f>IF(LEN('Library Prep'!$B18)&gt;0,'Library Prep'!$B18,"")</f>
        <v/>
      </c>
      <c r="B27" s="41" t="str">
        <f>IF(AND(LEN(TRIM('Library Prep'!$C$2)) &gt; 0, LEN(TRIM('Library Prep'!$B18))&gt;0), 'Library Prep'!$B18 &amp; "-" &amp; 'Library Prep'!$C$2, "")</f>
        <v/>
      </c>
      <c r="C27" s="41"/>
      <c r="D27" s="41" t="str">
        <f>IF(AND(LEN(TRIM('Library Prep'!$C$2)) &gt; 0, LEN(TRIM('Library Prep'!$B18)) &gt; 0), 'Library Prep'!$A18, "")</f>
        <v/>
      </c>
      <c r="E27" s="41">
        <f>'Library Prep'!$K18</f>
        <v>0</v>
      </c>
      <c r="F27" s="41" t="e">
        <f>IF(LEN($E27)&gt;0, VLOOKUP($E27, Indexes!$A:$B, 2, FALSE), "")</f>
        <v>#N/A</v>
      </c>
      <c r="G27" s="41">
        <f>'Library Prep'!$L18</f>
        <v>0</v>
      </c>
      <c r="H27" s="41" t="e">
        <f>IF(LEN($G27)&gt;0, VLOOKUP($G27, Indexes!$A:$B, 2, FALSE), "")</f>
        <v>#N/A</v>
      </c>
      <c r="I27" s="41" t="str">
        <f>IF(AND(LEN(TRIM('Library Prep'!$C$2)) &gt; 0, LEN(TRIM('Library Prep'!$B18)) &gt; 0,LEN(TRIM('Library Prep'!$D18)) &gt; 0), 'Library Prep'!$D18, "")</f>
        <v/>
      </c>
      <c r="J27" s="41" t="str">
        <f>IF(AND(LEN(TRIM('Library Prep'!$C$2)) &gt; 0, LEN(TRIM('Library Prep'!$B18)) &gt; 0,LEN(TRIM('Library Prep'!$C18)) &gt; 0), 'Library Prep'!$C18, "")</f>
        <v/>
      </c>
    </row>
    <row r="28" spans="1:11" x14ac:dyDescent="0.3">
      <c r="A28" s="41" t="str">
        <f>IF(LEN('Library Prep'!$B19)&gt;0,'Library Prep'!$B19,"")</f>
        <v/>
      </c>
      <c r="B28" s="41" t="str">
        <f>IF(AND(LEN(TRIM('Library Prep'!$C$2)) &gt; 0, LEN(TRIM('Library Prep'!$B19))&gt;0), 'Library Prep'!$B19 &amp; "-" &amp; 'Library Prep'!$C$2, "")</f>
        <v/>
      </c>
      <c r="C28" s="41"/>
      <c r="D28" s="41" t="str">
        <f>IF(AND(LEN(TRIM('Library Prep'!$C$2)) &gt; 0, LEN(TRIM('Library Prep'!$B19)) &gt; 0), 'Library Prep'!$A19, "")</f>
        <v/>
      </c>
      <c r="E28" s="41">
        <f>'Library Prep'!$K19</f>
        <v>0</v>
      </c>
      <c r="F28" s="41" t="e">
        <f>IF(LEN($E28)&gt;0, VLOOKUP($E28, Indexes!$A:$B, 2, FALSE), "")</f>
        <v>#N/A</v>
      </c>
      <c r="G28" s="41">
        <f>'Library Prep'!$L19</f>
        <v>0</v>
      </c>
      <c r="H28" s="41" t="e">
        <f>IF(LEN($G28)&gt;0, VLOOKUP($G28, Indexes!$A:$B, 2, FALSE), "")</f>
        <v>#N/A</v>
      </c>
      <c r="I28" s="41" t="str">
        <f>IF(AND(LEN(TRIM('Library Prep'!$C$2)) &gt; 0, LEN(TRIM('Library Prep'!$B19)) &gt; 0,LEN(TRIM('Library Prep'!$D19)) &gt; 0), 'Library Prep'!$D19, "")</f>
        <v/>
      </c>
      <c r="J28" s="41" t="str">
        <f>IF(AND(LEN(TRIM('Library Prep'!$C$2)) &gt; 0, LEN(TRIM('Library Prep'!$B19)) &gt; 0,LEN(TRIM('Library Prep'!$C19)) &gt; 0), 'Library Prep'!$C19, "")</f>
        <v/>
      </c>
    </row>
    <row r="29" spans="1:11" x14ac:dyDescent="0.3">
      <c r="A29" s="41" t="str">
        <f>IF(LEN('Library Prep'!$B20)&gt;0,'Library Prep'!$B20,"")</f>
        <v/>
      </c>
      <c r="B29" s="41" t="str">
        <f>IF(AND(LEN(TRIM('Library Prep'!$C$2)) &gt; 0, LEN(TRIM('Library Prep'!$B20))&gt;0), 'Library Prep'!$B20 &amp; "-" &amp; 'Library Prep'!$C$2, "")</f>
        <v/>
      </c>
      <c r="C29" s="41"/>
      <c r="D29" s="41" t="str">
        <f>IF(AND(LEN(TRIM('Library Prep'!$C$2)) &gt; 0, LEN(TRIM('Library Prep'!$B20)) &gt; 0), 'Library Prep'!$A20, "")</f>
        <v/>
      </c>
      <c r="E29" s="41">
        <f>'Library Prep'!$K20</f>
        <v>0</v>
      </c>
      <c r="F29" s="41" t="e">
        <f>IF(LEN($E29)&gt;0, VLOOKUP($E29, Indexes!$A:$B, 2, FALSE), "")</f>
        <v>#N/A</v>
      </c>
      <c r="G29" s="41">
        <f>'Library Prep'!$L20</f>
        <v>0</v>
      </c>
      <c r="H29" s="41" t="e">
        <f>IF(LEN($G29)&gt;0, VLOOKUP($G29, Indexes!$A:$B, 2, FALSE), "")</f>
        <v>#N/A</v>
      </c>
      <c r="I29" s="41" t="str">
        <f>IF(AND(LEN(TRIM('Library Prep'!$C$2)) &gt; 0, LEN(TRIM('Library Prep'!$B20)) &gt; 0,LEN(TRIM('Library Prep'!$D20)) &gt; 0), 'Library Prep'!$D20, "")</f>
        <v/>
      </c>
      <c r="J29" s="41" t="str">
        <f>IF(AND(LEN(TRIM('Library Prep'!$C$2)) &gt; 0, LEN(TRIM('Library Prep'!$B20)) &gt; 0,LEN(TRIM('Library Prep'!$C20)) &gt; 0), 'Library Prep'!$C20, "")</f>
        <v/>
      </c>
    </row>
    <row r="30" spans="1:11" x14ac:dyDescent="0.3">
      <c r="A30" s="41" t="str">
        <f>IF(LEN('Library Prep'!$B21)&gt;0,'Library Prep'!$B21,"")</f>
        <v/>
      </c>
      <c r="B30" s="41" t="str">
        <f>IF(AND(LEN(TRIM('Library Prep'!$C$2)) &gt; 0, LEN(TRIM('Library Prep'!$B21))&gt;0), 'Library Prep'!$B21 &amp; "-" &amp; 'Library Prep'!$C$2, "")</f>
        <v/>
      </c>
      <c r="C30" s="41"/>
      <c r="D30" s="41" t="str">
        <f>IF(AND(LEN(TRIM('Library Prep'!$C$2)) &gt; 0, LEN(TRIM('Library Prep'!$B21)) &gt; 0), 'Library Prep'!$A21, "")</f>
        <v/>
      </c>
      <c r="E30" s="41">
        <f>'Library Prep'!$K21</f>
        <v>0</v>
      </c>
      <c r="F30" s="41" t="e">
        <f>IF(LEN($E30)&gt;0, VLOOKUP($E30, Indexes!$A:$B, 2, FALSE), "")</f>
        <v>#N/A</v>
      </c>
      <c r="G30" s="41">
        <f>'Library Prep'!$L21</f>
        <v>0</v>
      </c>
      <c r="H30" s="41" t="e">
        <f>IF(LEN($G30)&gt;0, VLOOKUP($G30, Indexes!$A:$B, 2, FALSE), "")</f>
        <v>#N/A</v>
      </c>
      <c r="I30" s="41" t="str">
        <f>IF(AND(LEN(TRIM('Library Prep'!$C$2)) &gt; 0, LEN(TRIM('Library Prep'!$B21)) &gt; 0,LEN(TRIM('Library Prep'!$D21)) &gt; 0), 'Library Prep'!$D21, "")</f>
        <v/>
      </c>
      <c r="J30" s="41" t="str">
        <f>IF(AND(LEN(TRIM('Library Prep'!$C$2)) &gt; 0, LEN(TRIM('Library Prep'!$B21)) &gt; 0,LEN(TRIM('Library Prep'!$C21)) &gt; 0), 'Library Prep'!$C21, "")</f>
        <v/>
      </c>
    </row>
    <row r="31" spans="1:11" x14ac:dyDescent="0.3">
      <c r="A31" s="41" t="str">
        <f>IF(LEN('Library Prep'!$B22)&gt;0,'Library Prep'!$B22,"")</f>
        <v/>
      </c>
      <c r="B31" s="41" t="str">
        <f>IF(AND(LEN(TRIM('Library Prep'!$C$2)) &gt; 0, LEN(TRIM('Library Prep'!$B22))&gt;0), 'Library Prep'!$B22 &amp; "-" &amp; 'Library Prep'!$C$2, "")</f>
        <v/>
      </c>
      <c r="C31" s="41"/>
      <c r="D31" s="41" t="str">
        <f>IF(AND(LEN(TRIM('Library Prep'!$C$2)) &gt; 0, LEN(TRIM('Library Prep'!$B22)) &gt; 0), 'Library Prep'!$A22, "")</f>
        <v/>
      </c>
      <c r="E31" s="41">
        <f>'Library Prep'!$K22</f>
        <v>0</v>
      </c>
      <c r="F31" s="41" t="e">
        <f>IF(LEN($E31)&gt;0, VLOOKUP($E31, Indexes!$A:$B, 2, FALSE), "")</f>
        <v>#N/A</v>
      </c>
      <c r="G31" s="41">
        <f>'Library Prep'!$L22</f>
        <v>0</v>
      </c>
      <c r="H31" s="41" t="e">
        <f>IF(LEN($G31)&gt;0, VLOOKUP($G31, Indexes!$A:$B, 2, FALSE), "")</f>
        <v>#N/A</v>
      </c>
      <c r="I31" s="41" t="str">
        <f>IF(AND(LEN(TRIM('Library Prep'!$C$2)) &gt; 0, LEN(TRIM('Library Prep'!$B22)) &gt; 0,LEN(TRIM('Library Prep'!$D22)) &gt; 0), 'Library Prep'!$D22, "")</f>
        <v/>
      </c>
      <c r="J31" s="41" t="str">
        <f>IF(AND(LEN(TRIM('Library Prep'!$C$2)) &gt; 0, LEN(TRIM('Library Prep'!$B22)) &gt; 0,LEN(TRIM('Library Prep'!$C22)) &gt; 0), 'Library Prep'!$C22, "")</f>
        <v/>
      </c>
    </row>
    <row r="32" spans="1:11" x14ac:dyDescent="0.3">
      <c r="A32" s="41" t="str">
        <f>IF(LEN('Library Prep'!$B23)&gt;0,'Library Prep'!$B23,"")</f>
        <v/>
      </c>
      <c r="B32" s="41" t="str">
        <f>IF(AND(LEN(TRIM('Library Prep'!$C$2)) &gt; 0, LEN(TRIM('Library Prep'!$B23))&gt;0), 'Library Prep'!$B23 &amp; "-" &amp; 'Library Prep'!$C$2, "")</f>
        <v/>
      </c>
      <c r="C32" s="41"/>
      <c r="D32" s="41" t="str">
        <f>IF(AND(LEN(TRIM('Library Prep'!$C$2)) &gt; 0, LEN(TRIM('Library Prep'!$B23)) &gt; 0), 'Library Prep'!$A23, "")</f>
        <v/>
      </c>
      <c r="E32" s="41">
        <f>'Library Prep'!$K23</f>
        <v>0</v>
      </c>
      <c r="F32" s="41" t="e">
        <f>IF(LEN($E32)&gt;0, VLOOKUP($E32, Indexes!$A:$B, 2, FALSE), "")</f>
        <v>#N/A</v>
      </c>
      <c r="G32" s="41">
        <f>'Library Prep'!$L23</f>
        <v>0</v>
      </c>
      <c r="H32" s="41" t="e">
        <f>IF(LEN($G32)&gt;0, VLOOKUP($G32, Indexes!$A:$B, 2, FALSE), "")</f>
        <v>#N/A</v>
      </c>
      <c r="I32" s="41" t="str">
        <f>IF(AND(LEN(TRIM('Library Prep'!$C$2)) &gt; 0, LEN(TRIM('Library Prep'!$B23)) &gt; 0,LEN(TRIM('Library Prep'!$D23)) &gt; 0), 'Library Prep'!$D23, "")</f>
        <v/>
      </c>
      <c r="J32" s="41" t="str">
        <f>IF(AND(LEN(TRIM('Library Prep'!$C$2)) &gt; 0, LEN(TRIM('Library Prep'!$B23)) &gt; 0,LEN(TRIM('Library Prep'!$C23)) &gt; 0), 'Library Prep'!$C23, "")</f>
        <v/>
      </c>
    </row>
    <row r="33" spans="1:10" x14ac:dyDescent="0.3">
      <c r="A33" s="41" t="str">
        <f>IF(LEN('Library Prep'!$B24)&gt;0,'Library Prep'!$B24,"")</f>
        <v/>
      </c>
      <c r="B33" s="41" t="str">
        <f>IF(AND(LEN(TRIM('Library Prep'!$C$2)) &gt; 0, LEN(TRIM('Library Prep'!$B24))&gt;0), 'Library Prep'!$B24 &amp; "-" &amp; 'Library Prep'!$C$2, "")</f>
        <v/>
      </c>
      <c r="C33" s="41"/>
      <c r="D33" s="41" t="str">
        <f>IF(AND(LEN(TRIM('Library Prep'!$C$2)) &gt; 0, LEN(TRIM('Library Prep'!$B24)) &gt; 0), 'Library Prep'!$A24, "")</f>
        <v/>
      </c>
      <c r="E33" s="41">
        <f>'Library Prep'!$K24</f>
        <v>0</v>
      </c>
      <c r="F33" s="41" t="e">
        <f>IF(LEN($E33)&gt;0, VLOOKUP($E33, Indexes!$A:$B, 2, FALSE), "")</f>
        <v>#N/A</v>
      </c>
      <c r="G33" s="41">
        <f>'Library Prep'!$L24</f>
        <v>0</v>
      </c>
      <c r="H33" s="41" t="e">
        <f>IF(LEN($G33)&gt;0, VLOOKUP($G33, Indexes!$A:$B, 2, FALSE), "")</f>
        <v>#N/A</v>
      </c>
      <c r="I33" s="41" t="str">
        <f>IF(AND(LEN(TRIM('Library Prep'!$C$2)) &gt; 0, LEN(TRIM('Library Prep'!$B24)) &gt; 0,LEN(TRIM('Library Prep'!$D24)) &gt; 0), 'Library Prep'!$D24, "")</f>
        <v/>
      </c>
      <c r="J33" s="41" t="str">
        <f>IF(AND(LEN(TRIM('Library Prep'!$C$2)) &gt; 0, LEN(TRIM('Library Prep'!$B24)) &gt; 0,LEN(TRIM('Library Prep'!$C24)) &gt; 0), 'Library Prep'!$C24, "")</f>
        <v/>
      </c>
    </row>
    <row r="34" spans="1:10" x14ac:dyDescent="0.3">
      <c r="A34" s="41" t="str">
        <f>IF(LEN('Library Prep'!$B25)&gt;0,'Library Prep'!$B25,"")</f>
        <v/>
      </c>
      <c r="B34" s="41" t="str">
        <f>IF(AND(LEN(TRIM('Library Prep'!$C$2)) &gt; 0, LEN(TRIM('Library Prep'!$B25))&gt;0), 'Library Prep'!$B25 &amp; "-" &amp; 'Library Prep'!$C$2, "")</f>
        <v/>
      </c>
      <c r="C34" s="41"/>
      <c r="D34" s="41" t="str">
        <f>IF(AND(LEN(TRIM('Library Prep'!$C$2)) &gt; 0, LEN(TRIM('Library Prep'!$B25)) &gt; 0), 'Library Prep'!$A25, "")</f>
        <v/>
      </c>
      <c r="E34" s="41">
        <f>'Library Prep'!$K25</f>
        <v>0</v>
      </c>
      <c r="F34" s="41" t="e">
        <f>IF(LEN($E34)&gt;0, VLOOKUP($E34, Indexes!$A:$B, 2, FALSE), "")</f>
        <v>#N/A</v>
      </c>
      <c r="G34" s="41">
        <f>'Library Prep'!$L25</f>
        <v>0</v>
      </c>
      <c r="H34" s="41" t="e">
        <f>IF(LEN($G34)&gt;0, VLOOKUP($G34, Indexes!$A:$B, 2, FALSE), "")</f>
        <v>#N/A</v>
      </c>
      <c r="I34" s="41" t="str">
        <f>IF(AND(LEN(TRIM('Library Prep'!$C$2)) &gt; 0, LEN(TRIM('Library Prep'!$B25)) &gt; 0,LEN(TRIM('Library Prep'!$D25)) &gt; 0), 'Library Prep'!$D25, "")</f>
        <v/>
      </c>
      <c r="J34" s="41" t="str">
        <f>IF(AND(LEN(TRIM('Library Prep'!$C$2)) &gt; 0, LEN(TRIM('Library Prep'!$B25)) &gt; 0,LEN(TRIM('Library Prep'!$C25)) &gt; 0), 'Library Prep'!$C25, "")</f>
        <v/>
      </c>
    </row>
    <row r="35" spans="1:10" x14ac:dyDescent="0.3">
      <c r="A35" s="41" t="str">
        <f>IF(LEN('Library Prep'!$B26)&gt;0,'Library Prep'!$B26,"")</f>
        <v/>
      </c>
      <c r="B35" s="41" t="str">
        <f>IF(AND(LEN(TRIM('Library Prep'!$C$2)) &gt; 0, LEN(TRIM('Library Prep'!$B26))&gt;0), 'Library Prep'!$B26 &amp; "-" &amp; 'Library Prep'!$C$2, "")</f>
        <v/>
      </c>
      <c r="C35" s="41"/>
      <c r="D35" s="41" t="str">
        <f>IF(AND(LEN(TRIM('Library Prep'!$C$2)) &gt; 0, LEN(TRIM('Library Prep'!$B26)) &gt; 0), 'Library Prep'!$A26, "")</f>
        <v/>
      </c>
      <c r="E35" s="41">
        <f>'Library Prep'!$K26</f>
        <v>0</v>
      </c>
      <c r="F35" s="41" t="e">
        <f>IF(LEN($E35)&gt;0, VLOOKUP($E35, Indexes!$A:$B, 2, FALSE), "")</f>
        <v>#N/A</v>
      </c>
      <c r="G35" s="41">
        <f>'Library Prep'!$L26</f>
        <v>0</v>
      </c>
      <c r="H35" s="41" t="e">
        <f>IF(LEN($G35)&gt;0, VLOOKUP($G35, Indexes!$A:$B, 2, FALSE), "")</f>
        <v>#N/A</v>
      </c>
      <c r="I35" s="41" t="str">
        <f>IF(AND(LEN(TRIM('Library Prep'!$C$2)) &gt; 0, LEN(TRIM('Library Prep'!$B26)) &gt; 0,LEN(TRIM('Library Prep'!$D26)) &gt; 0), 'Library Prep'!$D26, "")</f>
        <v/>
      </c>
      <c r="J35" s="41" t="str">
        <f>IF(AND(LEN(TRIM('Library Prep'!$C$2)) &gt; 0, LEN(TRIM('Library Prep'!$B26)) &gt; 0,LEN(TRIM('Library Prep'!$C26)) &gt; 0), 'Library Prep'!$C26, "")</f>
        <v/>
      </c>
    </row>
    <row r="36" spans="1:10" x14ac:dyDescent="0.3">
      <c r="A36" s="41" t="str">
        <f>IF(LEN('Library Prep'!$B27)&gt;0,'Library Prep'!$B27,"")</f>
        <v/>
      </c>
      <c r="B36" s="41" t="str">
        <f>IF(AND(LEN(TRIM('Library Prep'!$C$2)) &gt; 0, LEN(TRIM('Library Prep'!$B27))&gt;0), 'Library Prep'!$B27 &amp; "-" &amp; 'Library Prep'!$C$2, "")</f>
        <v/>
      </c>
      <c r="C36" s="41"/>
      <c r="D36" s="41" t="str">
        <f>IF(AND(LEN(TRIM('Library Prep'!$C$2)) &gt; 0, LEN(TRIM('Library Prep'!$B27)) &gt; 0), 'Library Prep'!$A27, "")</f>
        <v/>
      </c>
      <c r="E36" s="41">
        <f>'Library Prep'!$K27</f>
        <v>0</v>
      </c>
      <c r="F36" s="41" t="e">
        <f>IF(LEN($E36)&gt;0, VLOOKUP($E36, Indexes!$A:$B, 2, FALSE), "")</f>
        <v>#N/A</v>
      </c>
      <c r="G36" s="41">
        <f>'Library Prep'!$L27</f>
        <v>0</v>
      </c>
      <c r="H36" s="41" t="e">
        <f>IF(LEN($G36)&gt;0, VLOOKUP($G36, Indexes!$A:$B, 2, FALSE), "")</f>
        <v>#N/A</v>
      </c>
      <c r="I36" s="41" t="str">
        <f>IF(AND(LEN(TRIM('Library Prep'!$C$2)) &gt; 0, LEN(TRIM('Library Prep'!$B27)) &gt; 0,LEN(TRIM('Library Prep'!$D27)) &gt; 0), 'Library Prep'!$D27, "")</f>
        <v/>
      </c>
      <c r="J36" s="41" t="str">
        <f>IF(AND(LEN(TRIM('Library Prep'!$C$2)) &gt; 0, LEN(TRIM('Library Prep'!$B27)) &gt; 0,LEN(TRIM('Library Prep'!$C27)) &gt; 0), 'Library Prep'!$C27, "")</f>
        <v/>
      </c>
    </row>
    <row r="37" spans="1:10" x14ac:dyDescent="0.3">
      <c r="A37" s="41" t="str">
        <f>IF(LEN('Library Prep'!$B28)&gt;0,'Library Prep'!$B28,"")</f>
        <v/>
      </c>
      <c r="B37" s="41" t="str">
        <f>IF(AND(LEN(TRIM('Library Prep'!$C$2)) &gt; 0, LEN(TRIM('Library Prep'!$B28))&gt;0), 'Library Prep'!$B28 &amp; "-" &amp; 'Library Prep'!$C$2, "")</f>
        <v/>
      </c>
      <c r="C37" s="41"/>
      <c r="D37" s="41" t="str">
        <f>IF(AND(LEN(TRIM('Library Prep'!$C$2)) &gt; 0, LEN(TRIM('Library Prep'!$B28)) &gt; 0), 'Library Prep'!$A28, "")</f>
        <v/>
      </c>
      <c r="E37" s="41">
        <f>'Library Prep'!$K28</f>
        <v>0</v>
      </c>
      <c r="F37" s="41" t="e">
        <f>IF(LEN($E37)&gt;0, VLOOKUP($E37, Indexes!$A:$B, 2, FALSE), "")</f>
        <v>#N/A</v>
      </c>
      <c r="G37" s="41">
        <f>'Library Prep'!$L28</f>
        <v>0</v>
      </c>
      <c r="H37" s="41" t="e">
        <f>IF(LEN($G37)&gt;0, VLOOKUP($G37, Indexes!$A:$B, 2, FALSE), "")</f>
        <v>#N/A</v>
      </c>
      <c r="I37" s="41" t="str">
        <f>IF(AND(LEN(TRIM('Library Prep'!$C$2)) &gt; 0, LEN(TRIM('Library Prep'!$B28)) &gt; 0,LEN(TRIM('Library Prep'!$D28)) &gt; 0), 'Library Prep'!$D28, "")</f>
        <v/>
      </c>
      <c r="J37" s="41" t="str">
        <f>IF(AND(LEN(TRIM('Library Prep'!$C$2)) &gt; 0, LEN(TRIM('Library Prep'!$B28)) &gt; 0,LEN(TRIM('Library Prep'!$C28)) &gt; 0), 'Library Prep'!$C28, "")</f>
        <v/>
      </c>
    </row>
    <row r="38" spans="1:10" x14ac:dyDescent="0.3">
      <c r="A38" s="41" t="str">
        <f>IF(LEN('Library Prep'!$B29)&gt;0,'Library Prep'!$B29,"")</f>
        <v/>
      </c>
      <c r="B38" s="41" t="str">
        <f>IF(AND(LEN(TRIM('Library Prep'!$C$2)) &gt; 0, LEN(TRIM('Library Prep'!$B29))&gt;0), 'Library Prep'!$B29 &amp; "-" &amp; 'Library Prep'!$C$2, "")</f>
        <v/>
      </c>
      <c r="C38" s="41"/>
      <c r="D38" s="41" t="str">
        <f>IF(AND(LEN(TRIM('Library Prep'!$C$2)) &gt; 0, LEN(TRIM('Library Prep'!$B29)) &gt; 0), 'Library Prep'!$A29, "")</f>
        <v/>
      </c>
      <c r="E38" s="41">
        <f>'Library Prep'!$K29</f>
        <v>0</v>
      </c>
      <c r="F38" s="41" t="e">
        <f>IF(LEN($E38)&gt;0, VLOOKUP($E38, Indexes!$A:$B, 2, FALSE), "")</f>
        <v>#N/A</v>
      </c>
      <c r="G38" s="41">
        <f>'Library Prep'!$L29</f>
        <v>0</v>
      </c>
      <c r="H38" s="41" t="e">
        <f>IF(LEN($G38)&gt;0, VLOOKUP($G38, Indexes!$A:$B, 2, FALSE), "")</f>
        <v>#N/A</v>
      </c>
      <c r="I38" s="41" t="str">
        <f>IF(AND(LEN(TRIM('Library Prep'!$C$2)) &gt; 0, LEN(TRIM('Library Prep'!$B29)) &gt; 0,LEN(TRIM('Library Prep'!$D29)) &gt; 0), 'Library Prep'!$D29, "")</f>
        <v/>
      </c>
      <c r="J38" s="41" t="str">
        <f>IF(AND(LEN(TRIM('Library Prep'!$C$2)) &gt; 0, LEN(TRIM('Library Prep'!$B29)) &gt; 0,LEN(TRIM('Library Prep'!$C29)) &gt; 0), 'Library Prep'!$C29, "")</f>
        <v/>
      </c>
    </row>
    <row r="39" spans="1:10" x14ac:dyDescent="0.3">
      <c r="A39" s="41" t="str">
        <f>IF(LEN('Library Prep'!$B30)&gt;0,'Library Prep'!$B30,"")</f>
        <v/>
      </c>
      <c r="B39" s="41" t="str">
        <f>IF(AND(LEN(TRIM('Library Prep'!$C$2)) &gt; 0, LEN(TRIM('Library Prep'!$B30))&gt;0), 'Library Prep'!$B30 &amp; "-" &amp; 'Library Prep'!$C$2, "")</f>
        <v/>
      </c>
      <c r="C39" s="41"/>
      <c r="D39" s="41" t="str">
        <f>IF(AND(LEN(TRIM('Library Prep'!$C$2)) &gt; 0, LEN(TRIM('Library Prep'!$B30)) &gt; 0), 'Library Prep'!$A30, "")</f>
        <v/>
      </c>
      <c r="E39" s="41">
        <f>'Library Prep'!$K30</f>
        <v>0</v>
      </c>
      <c r="F39" s="41" t="e">
        <f>IF(LEN($E39)&gt;0, VLOOKUP($E39, Indexes!$A:$B, 2, FALSE), "")</f>
        <v>#N/A</v>
      </c>
      <c r="G39" s="41">
        <f>'Library Prep'!$L30</f>
        <v>0</v>
      </c>
      <c r="H39" s="41" t="e">
        <f>IF(LEN($G39)&gt;0, VLOOKUP($G39, Indexes!$A:$B, 2, FALSE), "")</f>
        <v>#N/A</v>
      </c>
      <c r="I39" s="41" t="str">
        <f>IF(AND(LEN(TRIM('Library Prep'!$C$2)) &gt; 0, LEN(TRIM('Library Prep'!$B30)) &gt; 0,LEN(TRIM('Library Prep'!$D30)) &gt; 0), 'Library Prep'!$D30, "")</f>
        <v/>
      </c>
      <c r="J39" s="41" t="str">
        <f>IF(AND(LEN(TRIM('Library Prep'!$C$2)) &gt; 0, LEN(TRIM('Library Prep'!$B30)) &gt; 0,LEN(TRIM('Library Prep'!$C30)) &gt; 0), 'Library Prep'!$C30, "")</f>
        <v/>
      </c>
    </row>
    <row r="40" spans="1:10" x14ac:dyDescent="0.3">
      <c r="A40" s="41" t="str">
        <f>IF(LEN('Library Prep'!$B31)&gt;0,'Library Prep'!$B31,"")</f>
        <v/>
      </c>
      <c r="B40" s="41" t="str">
        <f>IF(AND(LEN(TRIM('Library Prep'!$C$2)) &gt; 0, LEN(TRIM('Library Prep'!$B31))&gt;0), 'Library Prep'!$B31 &amp; "-" &amp; 'Library Prep'!$C$2, "")</f>
        <v/>
      </c>
      <c r="C40" s="41"/>
      <c r="D40" s="41" t="str">
        <f>IF(AND(LEN(TRIM('Library Prep'!$C$2)) &gt; 0, LEN(TRIM('Library Prep'!$B31)) &gt; 0), 'Library Prep'!$A31, "")</f>
        <v/>
      </c>
      <c r="E40" s="41">
        <f>'Library Prep'!$K31</f>
        <v>0</v>
      </c>
      <c r="F40" s="41" t="e">
        <f>IF(LEN($E40)&gt;0, VLOOKUP($E40, Indexes!$A:$B, 2, FALSE), "")</f>
        <v>#N/A</v>
      </c>
      <c r="G40" s="41">
        <f>'Library Prep'!$L31</f>
        <v>0</v>
      </c>
      <c r="H40" s="41" t="e">
        <f>IF(LEN($G40)&gt;0, VLOOKUP($G40, Indexes!$A:$B, 2, FALSE), "")</f>
        <v>#N/A</v>
      </c>
      <c r="I40" s="41" t="str">
        <f>IF(AND(LEN(TRIM('Library Prep'!$C$2)) &gt; 0, LEN(TRIM('Library Prep'!$B31)) &gt; 0,LEN(TRIM('Library Prep'!$D31)) &gt; 0), 'Library Prep'!$D31, "")</f>
        <v/>
      </c>
      <c r="J40" s="41" t="str">
        <f>IF(AND(LEN(TRIM('Library Prep'!$C$2)) &gt; 0, LEN(TRIM('Library Prep'!$B31)) &gt; 0,LEN(TRIM('Library Prep'!$C31)) &gt; 0), 'Library Prep'!$C31, "")</f>
        <v/>
      </c>
    </row>
    <row r="41" spans="1:10" x14ac:dyDescent="0.3">
      <c r="A41" s="41" t="str">
        <f>IF(LEN('Library Prep'!$B32)&gt;0,'Library Prep'!$B32,"")</f>
        <v/>
      </c>
      <c r="B41" s="41" t="str">
        <f>IF(AND(LEN(TRIM('Library Prep'!$C$2)) &gt; 0, LEN(TRIM('Library Prep'!$B32))&gt;0), 'Library Prep'!$B32 &amp; "-" &amp; 'Library Prep'!$C$2, "")</f>
        <v/>
      </c>
      <c r="C41" s="41"/>
      <c r="D41" s="41" t="str">
        <f>IF(AND(LEN(TRIM('Library Prep'!$C$2)) &gt; 0, LEN(TRIM('Library Prep'!$B32)) &gt; 0), 'Library Prep'!$A32, "")</f>
        <v/>
      </c>
      <c r="E41" s="41">
        <f>'Library Prep'!$K32</f>
        <v>0</v>
      </c>
      <c r="F41" s="41" t="e">
        <f>IF(LEN($E41)&gt;0, VLOOKUP($E41, Indexes!$A:$B, 2, FALSE), "")</f>
        <v>#N/A</v>
      </c>
      <c r="G41" s="41">
        <f>'Library Prep'!$L32</f>
        <v>0</v>
      </c>
      <c r="H41" s="41" t="e">
        <f>IF(LEN($G41)&gt;0, VLOOKUP($G41, Indexes!$A:$B, 2, FALSE), "")</f>
        <v>#N/A</v>
      </c>
      <c r="I41" s="41" t="str">
        <f>IF(AND(LEN(TRIM('Library Prep'!$C$2)) &gt; 0, LEN(TRIM('Library Prep'!$B32)) &gt; 0,LEN(TRIM('Library Prep'!$D32)) &gt; 0), 'Library Prep'!$D32, "")</f>
        <v/>
      </c>
      <c r="J41" s="41" t="str">
        <f>IF(AND(LEN(TRIM('Library Prep'!$C$2)) &gt; 0, LEN(TRIM('Library Prep'!$B32)) &gt; 0,LEN(TRIM('Library Prep'!$C32)) &gt; 0), 'Library Prep'!$C32, "")</f>
        <v/>
      </c>
    </row>
    <row r="42" spans="1:10" x14ac:dyDescent="0.3">
      <c r="A42" s="41" t="str">
        <f>IF(LEN('Library Prep'!$B33)&gt;0,'Library Prep'!$B33,"")</f>
        <v/>
      </c>
      <c r="B42" s="41" t="str">
        <f>IF(AND(LEN(TRIM('Library Prep'!$C$2)) &gt; 0, LEN(TRIM('Library Prep'!$B33))&gt;0), 'Library Prep'!$B33 &amp; "-" &amp; 'Library Prep'!$C$2, "")</f>
        <v/>
      </c>
      <c r="C42" s="41"/>
      <c r="D42" s="41" t="str">
        <f>IF(AND(LEN(TRIM('Library Prep'!$C$2)) &gt; 0, LEN(TRIM('Library Prep'!$B33)) &gt; 0), 'Library Prep'!$A33, "")</f>
        <v/>
      </c>
      <c r="E42" s="41">
        <f>'Library Prep'!$K33</f>
        <v>0</v>
      </c>
      <c r="F42" s="41" t="e">
        <f>IF(LEN($E42)&gt;0, VLOOKUP($E42, Indexes!$A:$B, 2, FALSE), "")</f>
        <v>#N/A</v>
      </c>
      <c r="G42" s="41">
        <f>'Library Prep'!$L33</f>
        <v>0</v>
      </c>
      <c r="H42" s="41" t="e">
        <f>IF(LEN($G42)&gt;0, VLOOKUP($G42, Indexes!$A:$B, 2, FALSE), "")</f>
        <v>#N/A</v>
      </c>
      <c r="I42" s="41" t="str">
        <f>IF(AND(LEN(TRIM('Library Prep'!$C$2)) &gt; 0, LEN(TRIM('Library Prep'!$B33)) &gt; 0,LEN(TRIM('Library Prep'!$D33)) &gt; 0), 'Library Prep'!$D33, "")</f>
        <v/>
      </c>
      <c r="J42" s="41" t="str">
        <f>IF(AND(LEN(TRIM('Library Prep'!$C$2)) &gt; 0, LEN(TRIM('Library Prep'!$B33)) &gt; 0,LEN(TRIM('Library Prep'!$C33)) &gt; 0), 'Library Prep'!$C33, "")</f>
        <v/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workbookViewId="0">
      <selection activeCell="B17" sqref="B17"/>
    </sheetView>
  </sheetViews>
  <sheetFormatPr defaultRowHeight="14.4" x14ac:dyDescent="0.3"/>
  <cols>
    <col min="1" max="1" width="17.33203125" bestFit="1" customWidth="1"/>
    <col min="2" max="2" width="40.88671875" bestFit="1" customWidth="1"/>
    <col min="3" max="3" width="11.44140625" bestFit="1" customWidth="1"/>
    <col min="4" max="4" width="10.33203125" bestFit="1" customWidth="1"/>
    <col min="5" max="5" width="11.44140625" bestFit="1" customWidth="1"/>
    <col min="6" max="6" width="11" bestFit="1" customWidth="1"/>
    <col min="7" max="7" width="15" bestFit="1" customWidth="1"/>
  </cols>
  <sheetData>
    <row r="1" spans="1:8" x14ac:dyDescent="0.3">
      <c r="A1" t="s">
        <v>75</v>
      </c>
    </row>
    <row r="2" spans="1:8" x14ac:dyDescent="0.3">
      <c r="A2" t="s">
        <v>169</v>
      </c>
      <c r="B2" s="61">
        <f>'Library Prep'!$C$2</f>
        <v>0</v>
      </c>
    </row>
    <row r="3" spans="1:8" x14ac:dyDescent="0.3">
      <c r="A3" t="s">
        <v>77</v>
      </c>
      <c r="B3" s="100">
        <f>'Library Prep'!$C$6</f>
        <v>0</v>
      </c>
    </row>
    <row r="4" spans="1:8" x14ac:dyDescent="0.3">
      <c r="A4" t="s">
        <v>172</v>
      </c>
      <c r="B4" t="s">
        <v>173</v>
      </c>
    </row>
    <row r="5" spans="1:8" x14ac:dyDescent="0.3">
      <c r="A5" t="s">
        <v>78</v>
      </c>
      <c r="B5" t="s">
        <v>79</v>
      </c>
    </row>
    <row r="6" spans="1:8" x14ac:dyDescent="0.3">
      <c r="A6" t="s">
        <v>174</v>
      </c>
      <c r="B6" t="s">
        <v>171</v>
      </c>
    </row>
    <row r="7" spans="1:8" x14ac:dyDescent="0.3">
      <c r="A7" t="s">
        <v>87</v>
      </c>
    </row>
    <row r="8" spans="1:8" x14ac:dyDescent="0.3">
      <c r="A8" t="s">
        <v>88</v>
      </c>
      <c r="B8" t="s">
        <v>89</v>
      </c>
    </row>
    <row r="9" spans="1:8" x14ac:dyDescent="0.3">
      <c r="A9" t="s">
        <v>90</v>
      </c>
    </row>
    <row r="10" spans="1:8" x14ac:dyDescent="0.3">
      <c r="A10" t="e">
        <f>LEFT('Library Prep'!$C$5, 3)/2 +1</f>
        <v>#VALUE!</v>
      </c>
    </row>
    <row r="11" spans="1:8" x14ac:dyDescent="0.3">
      <c r="A11" t="e">
        <f>LEFT('Library Prep'!$C$5, 3)/2 +1</f>
        <v>#VALUE!</v>
      </c>
    </row>
    <row r="12" spans="1:8" x14ac:dyDescent="0.3">
      <c r="A12" t="s">
        <v>91</v>
      </c>
    </row>
    <row r="13" spans="1:8" x14ac:dyDescent="0.3">
      <c r="A13" t="s">
        <v>175</v>
      </c>
      <c r="B13" t="s">
        <v>94</v>
      </c>
    </row>
    <row r="14" spans="1:8" x14ac:dyDescent="0.3">
      <c r="A14" t="s">
        <v>95</v>
      </c>
    </row>
    <row r="15" spans="1:8" x14ac:dyDescent="0.3">
      <c r="A15" t="s">
        <v>96</v>
      </c>
      <c r="B15" t="s">
        <v>187</v>
      </c>
      <c r="C15" t="s">
        <v>87</v>
      </c>
      <c r="D15" t="s">
        <v>99</v>
      </c>
      <c r="E15" t="s">
        <v>100</v>
      </c>
      <c r="F15" t="s">
        <v>101</v>
      </c>
      <c r="G15" t="s">
        <v>102</v>
      </c>
      <c r="H15" t="s">
        <v>103</v>
      </c>
    </row>
    <row r="16" spans="1:8" x14ac:dyDescent="0.3">
      <c r="A16" t="str">
        <f>IF(LEN('Library Prep'!$B10)&gt;0,'Library Prep'!$B10,"")</f>
        <v/>
      </c>
      <c r="B16" t="str">
        <f>IF(AND(LEN(TRIM('Library Prep'!$C$2)) &gt; 0, LEN(TRIM('Library Prep'!$B10))&gt;0), 'Library Prep'!$B10 &amp; "-" &amp; 'Library Prep'!$C$2, "")</f>
        <v/>
      </c>
      <c r="D16" s="41">
        <f>'Library Prep'!$K10</f>
        <v>0</v>
      </c>
      <c r="E16" s="41" t="e">
        <f>IF(LEN(D16)&gt;0, VLOOKUP($D16, Indexes!$A:$B, 2, FALSE), "")</f>
        <v>#N/A</v>
      </c>
      <c r="F16" s="41">
        <f>'Library Prep'!$L10</f>
        <v>0</v>
      </c>
      <c r="G16" s="41" t="e">
        <f>IF(LEN(F16)&gt;0, VLOOKUP($F16, Indexes!$A:$B, 2, FALSE), "")</f>
        <v>#N/A</v>
      </c>
      <c r="H16" s="41" t="str">
        <f>IF(AND(LEN(TRIM('Library Prep'!$C$2)) &gt; 0, LEN(TRIM('Library Prep'!$B10)) &gt; 0,LEN(TRIM('Library Prep'!$D10)) &gt; 0), 'Library Prep'!$D10, "")</f>
        <v/>
      </c>
    </row>
    <row r="17" spans="1:8" x14ac:dyDescent="0.3">
      <c r="A17" t="str">
        <f>IF(LEN('Library Prep'!$B11)&gt;0,'Library Prep'!$B11,"")</f>
        <v/>
      </c>
      <c r="B17" t="str">
        <f>IF(AND(LEN(TRIM('Library Prep'!$C$2)) &gt; 0, LEN(TRIM('Library Prep'!$B11))&gt;0), 'Library Prep'!$B11 &amp; "-" &amp; 'Library Prep'!$C$2, "")</f>
        <v/>
      </c>
      <c r="D17" s="41">
        <f>'Library Prep'!$K11</f>
        <v>0</v>
      </c>
      <c r="E17" s="41" t="e">
        <f>IF(LEN(D17)&gt;0, VLOOKUP($D17, Indexes!$A:$B, 2, FALSE), "")</f>
        <v>#N/A</v>
      </c>
      <c r="F17" s="41">
        <f>'Library Prep'!$L11</f>
        <v>0</v>
      </c>
      <c r="G17" s="41" t="e">
        <f>IF(LEN(F17)&gt;0, VLOOKUP($F17, Indexes!$A:$B, 2, FALSE), "")</f>
        <v>#N/A</v>
      </c>
      <c r="H17" s="41" t="str">
        <f>IF(AND(LEN(TRIM('Library Prep'!$C$2)) &gt; 0, LEN(TRIM('Library Prep'!$B11)) &gt; 0,LEN(TRIM('Library Prep'!$D11)) &gt; 0), 'Library Prep'!$D11, "")</f>
        <v/>
      </c>
    </row>
    <row r="18" spans="1:8" x14ac:dyDescent="0.3">
      <c r="A18" t="str">
        <f>IF(LEN('Library Prep'!$B12)&gt;0,'Library Prep'!$B12,"")</f>
        <v/>
      </c>
      <c r="B18" t="str">
        <f>IF(AND(LEN(TRIM('Library Prep'!$C$2)) &gt; 0, LEN(TRIM('Library Prep'!$B12))&gt;0), 'Library Prep'!$B12 &amp; "-" &amp; 'Library Prep'!$C$2, "")</f>
        <v/>
      </c>
      <c r="D18" s="41">
        <f>'Library Prep'!$K12</f>
        <v>0</v>
      </c>
      <c r="E18" s="41" t="e">
        <f>IF(LEN(D18)&gt;0, VLOOKUP($D18, Indexes!$A:$B, 2, FALSE), "")</f>
        <v>#N/A</v>
      </c>
      <c r="F18" s="41">
        <f>'Library Prep'!$L12</f>
        <v>0</v>
      </c>
      <c r="G18" s="41" t="e">
        <f>IF(LEN(F18)&gt;0, VLOOKUP($F18, Indexes!$A:$B, 2, FALSE), "")</f>
        <v>#N/A</v>
      </c>
      <c r="H18" s="41" t="str">
        <f>IF(AND(LEN(TRIM('Library Prep'!$C$2)) &gt; 0, LEN(TRIM('Library Prep'!$B12)) &gt; 0,LEN(TRIM('Library Prep'!$D12)) &gt; 0), 'Library Prep'!$D12, "")</f>
        <v/>
      </c>
    </row>
    <row r="19" spans="1:8" x14ac:dyDescent="0.3">
      <c r="A19" t="str">
        <f>IF(LEN('Library Prep'!$B13)&gt;0,'Library Prep'!$B13,"")</f>
        <v/>
      </c>
      <c r="B19" t="str">
        <f>IF(AND(LEN(TRIM('Library Prep'!$C$2)) &gt; 0, LEN(TRIM('Library Prep'!$B13))&gt;0), 'Library Prep'!$B13 &amp; "-" &amp; 'Library Prep'!$C$2, "")</f>
        <v/>
      </c>
      <c r="D19" s="41">
        <f>'Library Prep'!$K13</f>
        <v>0</v>
      </c>
      <c r="E19" s="41" t="e">
        <f>IF(LEN(D19)&gt;0, VLOOKUP($D19, Indexes!$A:$B, 2, FALSE), "")</f>
        <v>#N/A</v>
      </c>
      <c r="F19" s="41">
        <f>'Library Prep'!$L13</f>
        <v>0</v>
      </c>
      <c r="G19" s="41" t="e">
        <f>IF(LEN(F19)&gt;0, VLOOKUP($F19, Indexes!$A:$B, 2, FALSE), "")</f>
        <v>#N/A</v>
      </c>
      <c r="H19" s="41" t="str">
        <f>IF(AND(LEN(TRIM('Library Prep'!$C$2)) &gt; 0, LEN(TRIM('Library Prep'!$B13)) &gt; 0,LEN(TRIM('Library Prep'!$D13)) &gt; 0), 'Library Prep'!$D13, "")</f>
        <v/>
      </c>
    </row>
    <row r="20" spans="1:8" x14ac:dyDescent="0.3">
      <c r="A20" t="str">
        <f>IF(LEN('Library Prep'!$B14)&gt;0,'Library Prep'!$B14,"")</f>
        <v/>
      </c>
      <c r="B20" t="str">
        <f>IF(AND(LEN(TRIM('Library Prep'!$C$2)) &gt; 0, LEN(TRIM('Library Prep'!$B14))&gt;0), 'Library Prep'!$B14 &amp; "-" &amp; 'Library Prep'!$C$2, "")</f>
        <v/>
      </c>
      <c r="D20" s="41">
        <f>'Library Prep'!$K14</f>
        <v>0</v>
      </c>
      <c r="E20" s="41" t="e">
        <f>IF(LEN(D20)&gt;0, VLOOKUP($D20, Indexes!$A:$B, 2, FALSE), "")</f>
        <v>#N/A</v>
      </c>
      <c r="F20" s="41">
        <f>'Library Prep'!$L14</f>
        <v>0</v>
      </c>
      <c r="G20" s="41" t="e">
        <f>IF(LEN(F20)&gt;0, VLOOKUP($F20, Indexes!$A:$B, 2, FALSE), "")</f>
        <v>#N/A</v>
      </c>
      <c r="H20" s="41" t="str">
        <f>IF(AND(LEN(TRIM('Library Prep'!$C$2)) &gt; 0, LEN(TRIM('Library Prep'!$B14)) &gt; 0,LEN(TRIM('Library Prep'!$D14)) &gt; 0), 'Library Prep'!$D14, "")</f>
        <v/>
      </c>
    </row>
    <row r="21" spans="1:8" x14ac:dyDescent="0.3">
      <c r="A21" t="str">
        <f>IF(LEN('Library Prep'!$B15)&gt;0,'Library Prep'!$B15,"")</f>
        <v/>
      </c>
      <c r="B21" t="str">
        <f>IF(AND(LEN(TRIM('Library Prep'!$C$2)) &gt; 0, LEN(TRIM('Library Prep'!$B15))&gt;0), 'Library Prep'!$B15 &amp; "-" &amp; 'Library Prep'!$C$2, "")</f>
        <v/>
      </c>
      <c r="D21" s="41">
        <f>'Library Prep'!$K15</f>
        <v>0</v>
      </c>
      <c r="E21" s="41" t="e">
        <f>IF(LEN(D21)&gt;0, VLOOKUP($D21, Indexes!$A:$B, 2, FALSE), "")</f>
        <v>#N/A</v>
      </c>
      <c r="F21" s="41">
        <f>'Library Prep'!$L15</f>
        <v>0</v>
      </c>
      <c r="G21" s="41" t="e">
        <f>IF(LEN(F21)&gt;0, VLOOKUP($F21, Indexes!$A:$B, 2, FALSE), "")</f>
        <v>#N/A</v>
      </c>
      <c r="H21" s="41" t="str">
        <f>IF(AND(LEN(TRIM('Library Prep'!$C$2)) &gt; 0, LEN(TRIM('Library Prep'!$B15)) &gt; 0,LEN(TRIM('Library Prep'!$D15)) &gt; 0), 'Library Prep'!$D15, "")</f>
        <v/>
      </c>
    </row>
    <row r="22" spans="1:8" x14ac:dyDescent="0.3">
      <c r="A22" t="str">
        <f>IF(LEN('Library Prep'!$B16)&gt;0,'Library Prep'!$B16,"")</f>
        <v/>
      </c>
      <c r="B22" t="str">
        <f>IF(AND(LEN(TRIM('Library Prep'!$C$2)) &gt; 0, LEN(TRIM('Library Prep'!$B16))&gt;0), 'Library Prep'!$B16 &amp; "-" &amp; 'Library Prep'!$C$2, "")</f>
        <v/>
      </c>
      <c r="D22" s="41">
        <f>'Library Prep'!$K16</f>
        <v>0</v>
      </c>
      <c r="E22" s="41" t="e">
        <f>IF(LEN(D22)&gt;0, VLOOKUP($D22, Indexes!$A:$B, 2, FALSE), "")</f>
        <v>#N/A</v>
      </c>
      <c r="F22" s="41">
        <f>'Library Prep'!$L16</f>
        <v>0</v>
      </c>
      <c r="G22" s="41" t="e">
        <f>IF(LEN(F22)&gt;0, VLOOKUP($F22, Indexes!$A:$B, 2, FALSE), "")</f>
        <v>#N/A</v>
      </c>
      <c r="H22" s="41" t="str">
        <f>IF(AND(LEN(TRIM('Library Prep'!$C$2)) &gt; 0, LEN(TRIM('Library Prep'!$B16)) &gt; 0,LEN(TRIM('Library Prep'!$D16)) &gt; 0), 'Library Prep'!$D16, "")</f>
        <v/>
      </c>
    </row>
    <row r="23" spans="1:8" x14ac:dyDescent="0.3">
      <c r="A23" t="str">
        <f>IF(LEN('Library Prep'!$B17)&gt;0,'Library Prep'!$B17,"")</f>
        <v/>
      </c>
      <c r="B23" t="str">
        <f>IF(AND(LEN(TRIM('Library Prep'!$C$2)) &gt; 0, LEN(TRIM('Library Prep'!$B17))&gt;0), 'Library Prep'!$B17 &amp; "-" &amp; 'Library Prep'!$C$2, "")</f>
        <v/>
      </c>
      <c r="D23" s="41">
        <f>'Library Prep'!$K17</f>
        <v>0</v>
      </c>
      <c r="E23" s="41" t="e">
        <f>IF(LEN(D23)&gt;0, VLOOKUP($D23, Indexes!$A:$B, 2, FALSE), "")</f>
        <v>#N/A</v>
      </c>
      <c r="F23" s="41">
        <f>'Library Prep'!$L17</f>
        <v>0</v>
      </c>
      <c r="G23" s="41" t="e">
        <f>IF(LEN(F23)&gt;0, VLOOKUP($F23, Indexes!$A:$B, 2, FALSE), "")</f>
        <v>#N/A</v>
      </c>
      <c r="H23" s="41" t="str">
        <f>IF(AND(LEN(TRIM('Library Prep'!$C$2)) &gt; 0, LEN(TRIM('Library Prep'!$B17)) &gt; 0,LEN(TRIM('Library Prep'!$D17)) &gt; 0), 'Library Prep'!$D17, "")</f>
        <v/>
      </c>
    </row>
    <row r="24" spans="1:8" x14ac:dyDescent="0.3">
      <c r="A24" t="str">
        <f>IF(LEN('Library Prep'!$B18)&gt;0,'Library Prep'!$B18,"")</f>
        <v/>
      </c>
      <c r="B24" t="str">
        <f>IF(AND(LEN(TRIM('Library Prep'!$C$2)) &gt; 0, LEN(TRIM('Library Prep'!$B18))&gt;0), 'Library Prep'!$B18 &amp; "-" &amp; 'Library Prep'!$C$2, "")</f>
        <v/>
      </c>
      <c r="D24" s="41">
        <f>'Library Prep'!$K18</f>
        <v>0</v>
      </c>
      <c r="E24" s="41" t="e">
        <f>IF(LEN(D24)&gt;0, VLOOKUP($D24, Indexes!$A:$B, 2, FALSE), "")</f>
        <v>#N/A</v>
      </c>
      <c r="F24" s="41">
        <f>'Library Prep'!$L18</f>
        <v>0</v>
      </c>
      <c r="G24" s="41" t="e">
        <f>IF(LEN(F24)&gt;0, VLOOKUP($F24, Indexes!$A:$B, 2, FALSE), "")</f>
        <v>#N/A</v>
      </c>
      <c r="H24" s="41" t="str">
        <f>IF(AND(LEN(TRIM('Library Prep'!$C$2)) &gt; 0, LEN(TRIM('Library Prep'!$B18)) &gt; 0,LEN(TRIM('Library Prep'!$D18)) &gt; 0), 'Library Prep'!$D18, "")</f>
        <v/>
      </c>
    </row>
    <row r="25" spans="1:8" x14ac:dyDescent="0.3">
      <c r="A25" t="str">
        <f>IF(LEN('Library Prep'!$B19)&gt;0,'Library Prep'!$B19,"")</f>
        <v/>
      </c>
      <c r="B25" t="str">
        <f>IF(AND(LEN(TRIM('Library Prep'!$C$2)) &gt; 0, LEN(TRIM('Library Prep'!$B19))&gt;0), 'Library Prep'!$B19 &amp; "-" &amp; 'Library Prep'!$C$2, "")</f>
        <v/>
      </c>
      <c r="D25" s="41">
        <f>'Library Prep'!$K19</f>
        <v>0</v>
      </c>
      <c r="E25" s="41" t="e">
        <f>IF(LEN(D25)&gt;0, VLOOKUP($D25, Indexes!$A:$B, 2, FALSE), "")</f>
        <v>#N/A</v>
      </c>
      <c r="F25" s="41">
        <f>'Library Prep'!$L19</f>
        <v>0</v>
      </c>
      <c r="G25" s="41" t="e">
        <f>IF(LEN(F25)&gt;0, VLOOKUP($F25, Indexes!$A:$B, 2, FALSE), "")</f>
        <v>#N/A</v>
      </c>
      <c r="H25" s="41" t="str">
        <f>IF(AND(LEN(TRIM('Library Prep'!$C$2)) &gt; 0, LEN(TRIM('Library Prep'!$B19)) &gt; 0,LEN(TRIM('Library Prep'!$D19)) &gt; 0), 'Library Prep'!$D19, "")</f>
        <v/>
      </c>
    </row>
    <row r="26" spans="1:8" x14ac:dyDescent="0.3">
      <c r="A26" t="str">
        <f>IF(LEN('Library Prep'!$B20)&gt;0,'Library Prep'!$B20,"")</f>
        <v/>
      </c>
      <c r="B26" t="str">
        <f>IF(AND(LEN(TRIM('Library Prep'!$C$2)) &gt; 0, LEN(TRIM('Library Prep'!$B20))&gt;0), 'Library Prep'!$B20 &amp; "-" &amp; 'Library Prep'!$C$2, "")</f>
        <v/>
      </c>
      <c r="D26" s="41">
        <f>'Library Prep'!$K20</f>
        <v>0</v>
      </c>
      <c r="E26" s="41" t="e">
        <f>IF(LEN(D26)&gt;0, VLOOKUP($D26, Indexes!$A:$B, 2, FALSE), "")</f>
        <v>#N/A</v>
      </c>
      <c r="F26" s="41">
        <f>'Library Prep'!$L20</f>
        <v>0</v>
      </c>
      <c r="G26" s="41" t="e">
        <f>IF(LEN(F26)&gt;0, VLOOKUP($F26, Indexes!$A:$B, 2, FALSE), "")</f>
        <v>#N/A</v>
      </c>
      <c r="H26" s="41" t="str">
        <f>IF(AND(LEN(TRIM('Library Prep'!$C$2)) &gt; 0, LEN(TRIM('Library Prep'!$B20)) &gt; 0,LEN(TRIM('Library Prep'!$D20)) &gt; 0), 'Library Prep'!$D20, "")</f>
        <v/>
      </c>
    </row>
    <row r="27" spans="1:8" x14ac:dyDescent="0.3">
      <c r="A27" t="str">
        <f>IF(LEN('Library Prep'!$B21)&gt;0,'Library Prep'!$B21,"")</f>
        <v/>
      </c>
      <c r="B27" t="str">
        <f>IF(AND(LEN(TRIM('Library Prep'!$C$2)) &gt; 0, LEN(TRIM('Library Prep'!$B21))&gt;0), 'Library Prep'!$B21 &amp; "-" &amp; 'Library Prep'!$C$2, "")</f>
        <v/>
      </c>
      <c r="D27" s="41">
        <f>'Library Prep'!$K21</f>
        <v>0</v>
      </c>
      <c r="E27" s="41" t="e">
        <f>IF(LEN(D27)&gt;0, VLOOKUP($D27, Indexes!$A:$B, 2, FALSE), "")</f>
        <v>#N/A</v>
      </c>
      <c r="F27" s="41">
        <f>'Library Prep'!$L21</f>
        <v>0</v>
      </c>
      <c r="G27" s="41" t="e">
        <f>IF(LEN(F27)&gt;0, VLOOKUP($F27, Indexes!$A:$B, 2, FALSE), "")</f>
        <v>#N/A</v>
      </c>
      <c r="H27" s="41" t="str">
        <f>IF(AND(LEN(TRIM('Library Prep'!$C$2)) &gt; 0, LEN(TRIM('Library Prep'!$B21)) &gt; 0,LEN(TRIM('Library Prep'!$D21)) &gt; 0), 'Library Prep'!$D21, "")</f>
        <v/>
      </c>
    </row>
    <row r="28" spans="1:8" x14ac:dyDescent="0.3">
      <c r="A28" t="str">
        <f>IF(LEN('Library Prep'!$B22)&gt;0,'Library Prep'!$B22,"")</f>
        <v/>
      </c>
      <c r="B28" t="str">
        <f>IF(AND(LEN(TRIM('Library Prep'!$C$2)) &gt; 0, LEN(TRIM('Library Prep'!$B22))&gt;0), 'Library Prep'!$B22 &amp; "-" &amp; 'Library Prep'!$C$2, "")</f>
        <v/>
      </c>
      <c r="D28" s="41">
        <f>'Library Prep'!$K22</f>
        <v>0</v>
      </c>
      <c r="E28" s="41" t="e">
        <f>IF(LEN(D28)&gt;0, VLOOKUP($D28, Indexes!$A:$B, 2, FALSE), "")</f>
        <v>#N/A</v>
      </c>
      <c r="F28" s="41">
        <f>'Library Prep'!$L22</f>
        <v>0</v>
      </c>
      <c r="G28" s="41" t="e">
        <f>IF(LEN(F28)&gt;0, VLOOKUP($F28, Indexes!$A:$B, 2, FALSE), "")</f>
        <v>#N/A</v>
      </c>
      <c r="H28" s="41" t="str">
        <f>IF(AND(LEN(TRIM('Library Prep'!$C$2)) &gt; 0, LEN(TRIM('Library Prep'!$B22)) &gt; 0,LEN(TRIM('Library Prep'!$D22)) &gt; 0), 'Library Prep'!$D22, "")</f>
        <v/>
      </c>
    </row>
    <row r="29" spans="1:8" x14ac:dyDescent="0.3">
      <c r="A29" t="str">
        <f>IF(LEN('Library Prep'!$B23)&gt;0,'Library Prep'!$B23,"")</f>
        <v/>
      </c>
      <c r="B29" t="str">
        <f>IF(AND(LEN(TRIM('Library Prep'!$C$2)) &gt; 0, LEN(TRIM('Library Prep'!$B23))&gt;0), 'Library Prep'!$B23 &amp; "-" &amp; 'Library Prep'!$C$2, "")</f>
        <v/>
      </c>
      <c r="D29" s="41">
        <f>'Library Prep'!$K23</f>
        <v>0</v>
      </c>
      <c r="E29" s="41" t="e">
        <f>IF(LEN(D29)&gt;0, VLOOKUP($D29, Indexes!$A:$B, 2, FALSE), "")</f>
        <v>#N/A</v>
      </c>
      <c r="F29" s="41">
        <f>'Library Prep'!$L23</f>
        <v>0</v>
      </c>
      <c r="G29" s="41" t="e">
        <f>IF(LEN(F29)&gt;0, VLOOKUP($F29, Indexes!$A:$B, 2, FALSE), "")</f>
        <v>#N/A</v>
      </c>
      <c r="H29" s="41" t="str">
        <f>IF(AND(LEN(TRIM('Library Prep'!$C$2)) &gt; 0, LEN(TRIM('Library Prep'!$B23)) &gt; 0,LEN(TRIM('Library Prep'!$D23)) &gt; 0), 'Library Prep'!$D23, "")</f>
        <v/>
      </c>
    </row>
    <row r="30" spans="1:8" x14ac:dyDescent="0.3">
      <c r="A30" t="str">
        <f>IF(LEN('Library Prep'!$B24)&gt;0,'Library Prep'!$B24,"")</f>
        <v/>
      </c>
      <c r="B30" t="str">
        <f>IF(AND(LEN(TRIM('Library Prep'!$C$2)) &gt; 0, LEN(TRIM('Library Prep'!$B24))&gt;0), 'Library Prep'!$B24 &amp; "-" &amp; 'Library Prep'!$C$2, "")</f>
        <v/>
      </c>
      <c r="D30" s="41">
        <f>'Library Prep'!$K24</f>
        <v>0</v>
      </c>
      <c r="E30" s="41" t="e">
        <f>IF(LEN(D30)&gt;0, VLOOKUP($D30, Indexes!$A:$B, 2, FALSE), "")</f>
        <v>#N/A</v>
      </c>
      <c r="F30" s="41">
        <f>'Library Prep'!$L24</f>
        <v>0</v>
      </c>
      <c r="G30" s="41" t="e">
        <f>IF(LEN(F30)&gt;0, VLOOKUP($F30, Indexes!$A:$B, 2, FALSE), "")</f>
        <v>#N/A</v>
      </c>
      <c r="H30" s="41" t="str">
        <f>IF(AND(LEN(TRIM('Library Prep'!$C$2)) &gt; 0, LEN(TRIM('Library Prep'!$B24)) &gt; 0,LEN(TRIM('Library Prep'!$D24)) &gt; 0), 'Library Prep'!$D24, "")</f>
        <v/>
      </c>
    </row>
    <row r="31" spans="1:8" x14ac:dyDescent="0.3">
      <c r="A31" t="str">
        <f>IF(LEN('Library Prep'!$B25)&gt;0,'Library Prep'!$B25,"")</f>
        <v/>
      </c>
      <c r="B31" t="str">
        <f>IF(AND(LEN(TRIM('Library Prep'!$C$2)) &gt; 0, LEN(TRIM('Library Prep'!$B25))&gt;0), 'Library Prep'!$B25 &amp; "-" &amp; 'Library Prep'!$C$2, "")</f>
        <v/>
      </c>
      <c r="D31" s="41">
        <f>'Library Prep'!$K25</f>
        <v>0</v>
      </c>
      <c r="E31" s="41" t="e">
        <f>IF(LEN(D31)&gt;0, VLOOKUP($D31, Indexes!$A:$B, 2, FALSE), "")</f>
        <v>#N/A</v>
      </c>
      <c r="F31" s="41">
        <f>'Library Prep'!$L25</f>
        <v>0</v>
      </c>
      <c r="G31" s="41" t="e">
        <f>IF(LEN(F31)&gt;0, VLOOKUP($F31, Indexes!$A:$B, 2, FALSE), "")</f>
        <v>#N/A</v>
      </c>
      <c r="H31" s="41" t="str">
        <f>IF(AND(LEN(TRIM('Library Prep'!$C$2)) &gt; 0, LEN(TRIM('Library Prep'!$B25)) &gt; 0,LEN(TRIM('Library Prep'!$D25)) &gt; 0), 'Library Prep'!$D25, "")</f>
        <v/>
      </c>
    </row>
    <row r="32" spans="1:8" x14ac:dyDescent="0.3">
      <c r="A32" t="str">
        <f>IF(LEN('Library Prep'!$B26)&gt;0,'Library Prep'!$B26,"")</f>
        <v/>
      </c>
      <c r="B32" t="str">
        <f>IF(AND(LEN(TRIM('Library Prep'!$C$2)) &gt; 0, LEN(TRIM('Library Prep'!$B26))&gt;0), 'Library Prep'!$B26 &amp; "-" &amp; 'Library Prep'!$C$2, "")</f>
        <v/>
      </c>
      <c r="D32" s="41">
        <f>'Library Prep'!$K26</f>
        <v>0</v>
      </c>
      <c r="E32" s="41" t="e">
        <f>IF(LEN(D32)&gt;0, VLOOKUP($D32, Indexes!$A:$B, 2, FALSE), "")</f>
        <v>#N/A</v>
      </c>
      <c r="F32" s="41">
        <f>'Library Prep'!$L26</f>
        <v>0</v>
      </c>
      <c r="G32" s="41" t="e">
        <f>IF(LEN(F32)&gt;0, VLOOKUP($F32, Indexes!$A:$B, 2, FALSE), "")</f>
        <v>#N/A</v>
      </c>
      <c r="H32" s="41" t="str">
        <f>IF(AND(LEN(TRIM('Library Prep'!$C$2)) &gt; 0, LEN(TRIM('Library Prep'!$B26)) &gt; 0,LEN(TRIM('Library Prep'!$D26)) &gt; 0), 'Library Prep'!$D26, "")</f>
        <v/>
      </c>
    </row>
    <row r="33" spans="1:8" x14ac:dyDescent="0.3">
      <c r="A33" t="str">
        <f>IF(LEN('Library Prep'!$B27)&gt;0,'Library Prep'!$B27,"")</f>
        <v/>
      </c>
      <c r="B33" t="str">
        <f>IF(AND(LEN(TRIM('Library Prep'!$C$2)) &gt; 0, LEN(TRIM('Library Prep'!$B27))&gt;0), 'Library Prep'!$B27 &amp; "-" &amp; 'Library Prep'!$C$2, "")</f>
        <v/>
      </c>
      <c r="D33" s="41">
        <f>'Library Prep'!$K27</f>
        <v>0</v>
      </c>
      <c r="E33" s="41" t="e">
        <f>IF(LEN(D33)&gt;0, VLOOKUP($D33, Indexes!$A:$B, 2, FALSE), "")</f>
        <v>#N/A</v>
      </c>
      <c r="F33" s="41">
        <f>'Library Prep'!$L27</f>
        <v>0</v>
      </c>
      <c r="G33" s="41" t="e">
        <f>IF(LEN(F33)&gt;0, VLOOKUP($F33, Indexes!$A:$B, 2, FALSE), "")</f>
        <v>#N/A</v>
      </c>
      <c r="H33" s="41" t="str">
        <f>IF(AND(LEN(TRIM('Library Prep'!$C$2)) &gt; 0, LEN(TRIM('Library Prep'!$B27)) &gt; 0,LEN(TRIM('Library Prep'!$D27)) &gt; 0), 'Library Prep'!$D27, "")</f>
        <v/>
      </c>
    </row>
    <row r="34" spans="1:8" x14ac:dyDescent="0.3">
      <c r="A34" t="str">
        <f>IF(LEN('Library Prep'!$B28)&gt;0,'Library Prep'!$B28,"")</f>
        <v/>
      </c>
      <c r="B34" t="str">
        <f>IF(AND(LEN(TRIM('Library Prep'!$C$2)) &gt; 0, LEN(TRIM('Library Prep'!$B28))&gt;0), 'Library Prep'!$B28 &amp; "-" &amp; 'Library Prep'!$C$2, "")</f>
        <v/>
      </c>
      <c r="D34" s="41">
        <f>'Library Prep'!$K28</f>
        <v>0</v>
      </c>
      <c r="E34" s="41" t="e">
        <f>IF(LEN(D34)&gt;0, VLOOKUP($D34, Indexes!$A:$B, 2, FALSE), "")</f>
        <v>#N/A</v>
      </c>
      <c r="F34" s="41">
        <f>'Library Prep'!$L28</f>
        <v>0</v>
      </c>
      <c r="G34" s="41" t="e">
        <f>IF(LEN(F34)&gt;0, VLOOKUP($F34, Indexes!$A:$B, 2, FALSE), "")</f>
        <v>#N/A</v>
      </c>
      <c r="H34" s="41" t="str">
        <f>IF(AND(LEN(TRIM('Library Prep'!$C$2)) &gt; 0, LEN(TRIM('Library Prep'!$B28)) &gt; 0,LEN(TRIM('Library Prep'!$D28)) &gt; 0), 'Library Prep'!$D28, "")</f>
        <v/>
      </c>
    </row>
    <row r="35" spans="1:8" x14ac:dyDescent="0.3">
      <c r="A35" t="str">
        <f>IF(LEN('Library Prep'!$B29)&gt;0,'Library Prep'!$B29,"")</f>
        <v/>
      </c>
      <c r="B35" t="str">
        <f>IF(AND(LEN(TRIM('Library Prep'!$C$2)) &gt; 0, LEN(TRIM('Library Prep'!$B29))&gt;0), 'Library Prep'!$B29 &amp; "-" &amp; 'Library Prep'!$C$2, "")</f>
        <v/>
      </c>
      <c r="D35" s="41">
        <f>'Library Prep'!$K29</f>
        <v>0</v>
      </c>
      <c r="E35" s="41" t="e">
        <f>IF(LEN(D35)&gt;0, VLOOKUP($D35, Indexes!$A:$B, 2, FALSE), "")</f>
        <v>#N/A</v>
      </c>
      <c r="F35" s="41">
        <f>'Library Prep'!$L29</f>
        <v>0</v>
      </c>
      <c r="G35" s="41" t="e">
        <f>IF(LEN(F35)&gt;0, VLOOKUP($F35, Indexes!$A:$B, 2, FALSE), "")</f>
        <v>#N/A</v>
      </c>
      <c r="H35" s="41" t="str">
        <f>IF(AND(LEN(TRIM('Library Prep'!$C$2)) &gt; 0, LEN(TRIM('Library Prep'!$B29)) &gt; 0,LEN(TRIM('Library Prep'!$D29)) &gt; 0), 'Library Prep'!$D29, "")</f>
        <v/>
      </c>
    </row>
    <row r="36" spans="1:8" x14ac:dyDescent="0.3">
      <c r="A36" t="str">
        <f>IF(LEN('Library Prep'!$B30)&gt;0,'Library Prep'!$B30,"")</f>
        <v/>
      </c>
      <c r="B36" t="str">
        <f>IF(AND(LEN(TRIM('Library Prep'!$C$2)) &gt; 0, LEN(TRIM('Library Prep'!$B30))&gt;0), 'Library Prep'!$B30 &amp; "-" &amp; 'Library Prep'!$C$2, "")</f>
        <v/>
      </c>
      <c r="D36" s="41">
        <f>'Library Prep'!$K30</f>
        <v>0</v>
      </c>
      <c r="E36" s="41" t="e">
        <f>IF(LEN(D36)&gt;0, VLOOKUP($D36, Indexes!$A:$B, 2, FALSE), "")</f>
        <v>#N/A</v>
      </c>
      <c r="F36" s="41">
        <f>'Library Prep'!$L30</f>
        <v>0</v>
      </c>
      <c r="G36" s="41" t="e">
        <f>IF(LEN(F36)&gt;0, VLOOKUP($F36, Indexes!$A:$B, 2, FALSE), "")</f>
        <v>#N/A</v>
      </c>
      <c r="H36" s="41" t="str">
        <f>IF(AND(LEN(TRIM('Library Prep'!$C$2)) &gt; 0, LEN(TRIM('Library Prep'!$B30)) &gt; 0,LEN(TRIM('Library Prep'!$D30)) &gt; 0), 'Library Prep'!$D30, "")</f>
        <v/>
      </c>
    </row>
    <row r="37" spans="1:8" x14ac:dyDescent="0.3">
      <c r="A37" t="str">
        <f>IF(LEN('Library Prep'!$B31)&gt;0,'Library Prep'!$B31,"")</f>
        <v/>
      </c>
      <c r="B37" t="str">
        <f>IF(AND(LEN(TRIM('Library Prep'!$C$2)) &gt; 0, LEN(TRIM('Library Prep'!$B31))&gt;0), 'Library Prep'!$B31 &amp; "-" &amp; 'Library Prep'!$C$2, "")</f>
        <v/>
      </c>
      <c r="D37" s="41">
        <f>'Library Prep'!$K31</f>
        <v>0</v>
      </c>
      <c r="E37" s="41" t="e">
        <f>IF(LEN(D37)&gt;0, VLOOKUP($D37, Indexes!$A:$B, 2, FALSE), "")</f>
        <v>#N/A</v>
      </c>
      <c r="F37" s="41">
        <f>'Library Prep'!$L31</f>
        <v>0</v>
      </c>
      <c r="G37" s="41" t="e">
        <f>IF(LEN(F37)&gt;0, VLOOKUP($F37, Indexes!$A:$B, 2, FALSE), "")</f>
        <v>#N/A</v>
      </c>
      <c r="H37" s="41" t="str">
        <f>IF(AND(LEN(TRIM('Library Prep'!$C$2)) &gt; 0, LEN(TRIM('Library Prep'!$B31)) &gt; 0,LEN(TRIM('Library Prep'!$D31)) &gt; 0), 'Library Prep'!$D31, "")</f>
        <v/>
      </c>
    </row>
    <row r="38" spans="1:8" x14ac:dyDescent="0.3">
      <c r="A38" t="str">
        <f>IF(LEN('Library Prep'!$B32)&gt;0,'Library Prep'!$B32,"")</f>
        <v/>
      </c>
      <c r="B38" t="str">
        <f>IF(AND(LEN(TRIM('Library Prep'!$C$2)) &gt; 0, LEN(TRIM('Library Prep'!$B32))&gt;0), 'Library Prep'!$B32 &amp; "-" &amp; 'Library Prep'!$C$2, "")</f>
        <v/>
      </c>
      <c r="D38" s="41">
        <f>'Library Prep'!$K32</f>
        <v>0</v>
      </c>
      <c r="E38" s="41" t="e">
        <f>IF(LEN(D38)&gt;0, VLOOKUP($D38, Indexes!$A:$B, 2, FALSE), "")</f>
        <v>#N/A</v>
      </c>
      <c r="F38" s="41">
        <f>'Library Prep'!$L32</f>
        <v>0</v>
      </c>
      <c r="G38" s="41" t="e">
        <f>IF(LEN(F38)&gt;0, VLOOKUP($F38, Indexes!$A:$B, 2, FALSE), "")</f>
        <v>#N/A</v>
      </c>
      <c r="H38" s="41" t="str">
        <f>IF(AND(LEN(TRIM('Library Prep'!$C$2)) &gt; 0, LEN(TRIM('Library Prep'!$B32)) &gt; 0,LEN(TRIM('Library Prep'!$D32)) &gt; 0), 'Library Prep'!$D32, "")</f>
        <v/>
      </c>
    </row>
    <row r="39" spans="1:8" x14ac:dyDescent="0.3">
      <c r="A39" t="str">
        <f>IF(LEN('Library Prep'!$B33)&gt;0,'Library Prep'!$B33,"")</f>
        <v/>
      </c>
      <c r="B39" t="str">
        <f>IF(AND(LEN(TRIM('Library Prep'!$C$2)) &gt; 0, LEN(TRIM('Library Prep'!$B33))&gt;0), 'Library Prep'!$B33 &amp; "-" &amp; 'Library Prep'!$C$2, "")</f>
        <v/>
      </c>
      <c r="D39" s="41">
        <f>'Library Prep'!$K33</f>
        <v>0</v>
      </c>
      <c r="E39" s="41" t="e">
        <f>IF(LEN(D39)&gt;0, VLOOKUP($D39, Indexes!$A:$B, 2, FALSE), "")</f>
        <v>#N/A</v>
      </c>
      <c r="F39" s="41">
        <f>'Library Prep'!$L33</f>
        <v>0</v>
      </c>
      <c r="G39" s="41" t="e">
        <f>IF(LEN(F39)&gt;0, VLOOKUP($F39, Indexes!$A:$B, 2, FALSE), "")</f>
        <v>#N/A</v>
      </c>
      <c r="H39" s="41" t="str">
        <f>IF(AND(LEN(TRIM('Library Prep'!$C$2)) &gt; 0, LEN(TRIM('Library Prep'!$B33)) &gt; 0,LEN(TRIM('Library Prep'!$D33)) &gt; 0), 'Library Prep'!$D33, "")</f>
        <v/>
      </c>
    </row>
  </sheetData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CAB7-BEF3-4B1C-B73E-5BF8565083CA}">
  <dimension ref="A1:G40"/>
  <sheetViews>
    <sheetView workbookViewId="0">
      <selection activeCell="A41" sqref="A41"/>
    </sheetView>
  </sheetViews>
  <sheetFormatPr defaultRowHeight="14.4" x14ac:dyDescent="0.3"/>
  <cols>
    <col min="1" max="1" width="17.33203125" bestFit="1" customWidth="1"/>
    <col min="2" max="2" width="40.88671875" bestFit="1" customWidth="1"/>
    <col min="3" max="3" width="10.33203125" bestFit="1" customWidth="1"/>
    <col min="4" max="4" width="11.44140625" bestFit="1" customWidth="1"/>
    <col min="5" max="5" width="11" bestFit="1" customWidth="1"/>
    <col min="6" max="6" width="15" bestFit="1" customWidth="1"/>
  </cols>
  <sheetData>
    <row r="1" spans="1:7" x14ac:dyDescent="0.3">
      <c r="A1" t="s">
        <v>75</v>
      </c>
    </row>
    <row r="2" spans="1:7" x14ac:dyDescent="0.3">
      <c r="A2" t="s">
        <v>217</v>
      </c>
      <c r="B2" s="61">
        <f>'Library Prep'!$C$7</f>
        <v>0</v>
      </c>
    </row>
    <row r="3" spans="1:7" x14ac:dyDescent="0.3">
      <c r="A3" t="s">
        <v>169</v>
      </c>
      <c r="B3" s="100">
        <f>'Library Prep'!$C$2</f>
        <v>0</v>
      </c>
    </row>
    <row r="4" spans="1:7" x14ac:dyDescent="0.3">
      <c r="A4" t="s">
        <v>77</v>
      </c>
      <c r="B4" s="100">
        <f>'Library Prep'!$C$6</f>
        <v>0</v>
      </c>
    </row>
    <row r="5" spans="1:7" x14ac:dyDescent="0.3">
      <c r="A5" t="s">
        <v>172</v>
      </c>
      <c r="B5" t="s">
        <v>173</v>
      </c>
    </row>
    <row r="6" spans="1:7" x14ac:dyDescent="0.3">
      <c r="A6" t="s">
        <v>78</v>
      </c>
      <c r="B6" t="s">
        <v>79</v>
      </c>
    </row>
    <row r="7" spans="1:7" x14ac:dyDescent="0.3">
      <c r="A7" t="s">
        <v>174</v>
      </c>
      <c r="B7" t="s">
        <v>171</v>
      </c>
    </row>
    <row r="8" spans="1:7" x14ac:dyDescent="0.3">
      <c r="A8" t="s">
        <v>87</v>
      </c>
    </row>
    <row r="9" spans="1:7" x14ac:dyDescent="0.3">
      <c r="A9" t="s">
        <v>88</v>
      </c>
      <c r="B9" t="s">
        <v>89</v>
      </c>
    </row>
    <row r="10" spans="1:7" x14ac:dyDescent="0.3">
      <c r="A10" t="s">
        <v>90</v>
      </c>
    </row>
    <row r="11" spans="1:7" x14ac:dyDescent="0.3">
      <c r="A11">
        <v>151</v>
      </c>
    </row>
    <row r="12" spans="1:7" x14ac:dyDescent="0.3">
      <c r="A12">
        <v>151</v>
      </c>
    </row>
    <row r="13" spans="1:7" x14ac:dyDescent="0.3">
      <c r="A13" t="s">
        <v>91</v>
      </c>
    </row>
    <row r="14" spans="1:7" x14ac:dyDescent="0.3">
      <c r="A14" t="s">
        <v>175</v>
      </c>
      <c r="B14" t="s">
        <v>94</v>
      </c>
    </row>
    <row r="15" spans="1:7" x14ac:dyDescent="0.3">
      <c r="A15" t="s">
        <v>95</v>
      </c>
    </row>
    <row r="16" spans="1:7" x14ac:dyDescent="0.3">
      <c r="A16" t="s">
        <v>96</v>
      </c>
      <c r="B16" t="s">
        <v>87</v>
      </c>
      <c r="C16" t="s">
        <v>99</v>
      </c>
      <c r="D16" t="s">
        <v>100</v>
      </c>
      <c r="E16" t="s">
        <v>101</v>
      </c>
      <c r="F16" t="s">
        <v>102</v>
      </c>
      <c r="G16" t="s">
        <v>103</v>
      </c>
    </row>
    <row r="17" spans="1:7" x14ac:dyDescent="0.3">
      <c r="A17" t="str">
        <f>IF(AND(LEN(TRIM('Library Prep'!$C$2)) &gt; 0, LEN(TRIM('Library Prep'!$B10))&gt;0), 'Library Prep'!$B10 &amp; "-" &amp; 'Library Prep'!$C$2, "")</f>
        <v/>
      </c>
      <c r="B17" t="str">
        <f>IF(AND(LEN(TRIM('Library Prep'!$C$2)) &gt; 0, LEN(TRIM('Library Prep'!$B10))&gt;0), 'Library Prep'!$B10 &amp; "-" &amp; 'Library Prep'!$C$2, "")</f>
        <v/>
      </c>
      <c r="C17" s="41">
        <f>'Library Prep'!$K10</f>
        <v>0</v>
      </c>
      <c r="D17" s="41" t="e">
        <f>IF(LEN(C17)&gt;0, VLOOKUP($C17, Indexes!$A:$B, 2, FALSE), "")</f>
        <v>#N/A</v>
      </c>
      <c r="E17" s="41">
        <f>'Library Prep'!$L10</f>
        <v>0</v>
      </c>
      <c r="F17" s="41" t="e">
        <f>IF(LEN(E17)&gt;0, VLOOKUP($E17, Indexes!$A:$B, 2, FALSE), "")</f>
        <v>#N/A</v>
      </c>
      <c r="G17" s="41" t="str">
        <f>IF(AND(LEN(TRIM('Library Prep'!$C$2)) &gt; 0, LEN(TRIM('Library Prep'!$B10)) &gt; 0,LEN(TRIM('Library Prep'!$D10)) &gt; 0), 'Library Prep'!$D10, "")</f>
        <v/>
      </c>
    </row>
    <row r="18" spans="1:7" x14ac:dyDescent="0.3">
      <c r="A18" t="str">
        <f>IF(AND(LEN(TRIM('Library Prep'!$C$2)) &gt; 0, LEN(TRIM('Library Prep'!$B11))&gt;0), 'Library Prep'!$B11 &amp; "-" &amp; 'Library Prep'!$C$2, "")</f>
        <v/>
      </c>
      <c r="B18" t="str">
        <f>IF(AND(LEN(TRIM('Library Prep'!$C$2)) &gt; 0, LEN(TRIM('Library Prep'!$B11))&gt;0), 'Library Prep'!$B11 &amp; "-" &amp; 'Library Prep'!$C$2, "")</f>
        <v/>
      </c>
      <c r="C18" s="41">
        <f>'Library Prep'!$K11</f>
        <v>0</v>
      </c>
      <c r="D18" s="41" t="e">
        <f>IF(LEN(C18)&gt;0, VLOOKUP($C18, Indexes!$A:$B, 2, FALSE), "")</f>
        <v>#N/A</v>
      </c>
      <c r="E18" s="41">
        <f>'Library Prep'!$L11</f>
        <v>0</v>
      </c>
      <c r="F18" s="41" t="e">
        <f>IF(LEN(E18)&gt;0, VLOOKUP($E18, Indexes!$A:$B, 2, FALSE), "")</f>
        <v>#N/A</v>
      </c>
      <c r="G18" s="41" t="str">
        <f>IF(AND(LEN(TRIM('Library Prep'!$C$2)) &gt; 0, LEN(TRIM('Library Prep'!$B11)) &gt; 0,LEN(TRIM('Library Prep'!$D11)) &gt; 0), 'Library Prep'!$D11, "")</f>
        <v/>
      </c>
    </row>
    <row r="19" spans="1:7" x14ac:dyDescent="0.3">
      <c r="A19" t="str">
        <f>IF(AND(LEN(TRIM('Library Prep'!$C$2)) &gt; 0, LEN(TRIM('Library Prep'!$B12))&gt;0), 'Library Prep'!$B12 &amp; "-" &amp; 'Library Prep'!$C$2, "")</f>
        <v/>
      </c>
      <c r="B19" t="str">
        <f>IF(AND(LEN(TRIM('Library Prep'!$C$2)) &gt; 0, LEN(TRIM('Library Prep'!$B12))&gt;0), 'Library Prep'!$B12 &amp; "-" &amp; 'Library Prep'!$C$2, "")</f>
        <v/>
      </c>
      <c r="C19" s="41">
        <f>'Library Prep'!$K12</f>
        <v>0</v>
      </c>
      <c r="D19" s="41" t="e">
        <f>IF(LEN(C19)&gt;0, VLOOKUP($C19, Indexes!$A:$B, 2, FALSE), "")</f>
        <v>#N/A</v>
      </c>
      <c r="E19" s="41">
        <f>'Library Prep'!$L12</f>
        <v>0</v>
      </c>
      <c r="F19" s="41" t="e">
        <f>IF(LEN(E19)&gt;0, VLOOKUP($E19, Indexes!$A:$B, 2, FALSE), "")</f>
        <v>#N/A</v>
      </c>
      <c r="G19" s="41" t="str">
        <f>IF(AND(LEN(TRIM('Library Prep'!$C$2)) &gt; 0, LEN(TRIM('Library Prep'!$B12)) &gt; 0,LEN(TRIM('Library Prep'!$D12)) &gt; 0), 'Library Prep'!$D12, "")</f>
        <v/>
      </c>
    </row>
    <row r="20" spans="1:7" x14ac:dyDescent="0.3">
      <c r="A20" t="str">
        <f>IF(AND(LEN(TRIM('Library Prep'!$C$2)) &gt; 0, LEN(TRIM('Library Prep'!$B13))&gt;0), 'Library Prep'!$B13 &amp; "-" &amp; 'Library Prep'!$C$2, "")</f>
        <v/>
      </c>
      <c r="B20" t="str">
        <f>IF(AND(LEN(TRIM('Library Prep'!$C$2)) &gt; 0, LEN(TRIM('Library Prep'!$B13))&gt;0), 'Library Prep'!$B13 &amp; "-" &amp; 'Library Prep'!$C$2, "")</f>
        <v/>
      </c>
      <c r="C20" s="41">
        <f>'Library Prep'!$K13</f>
        <v>0</v>
      </c>
      <c r="D20" s="41" t="e">
        <f>IF(LEN(C20)&gt;0, VLOOKUP($C20, Indexes!$A:$B, 2, FALSE), "")</f>
        <v>#N/A</v>
      </c>
      <c r="E20" s="41">
        <f>'Library Prep'!$L13</f>
        <v>0</v>
      </c>
      <c r="F20" s="41" t="e">
        <f>IF(LEN(E20)&gt;0, VLOOKUP($E20, Indexes!$A:$B, 2, FALSE), "")</f>
        <v>#N/A</v>
      </c>
      <c r="G20" s="41" t="str">
        <f>IF(AND(LEN(TRIM('Library Prep'!$C$2)) &gt; 0, LEN(TRIM('Library Prep'!$B13)) &gt; 0,LEN(TRIM('Library Prep'!$D13)) &gt; 0), 'Library Prep'!$D13, "")</f>
        <v/>
      </c>
    </row>
    <row r="21" spans="1:7" x14ac:dyDescent="0.3">
      <c r="A21" t="str">
        <f>IF(AND(LEN(TRIM('Library Prep'!$C$2)) &gt; 0, LEN(TRIM('Library Prep'!$B14))&gt;0), 'Library Prep'!$B14 &amp; "-" &amp; 'Library Prep'!$C$2, "")</f>
        <v/>
      </c>
      <c r="B21" t="str">
        <f>IF(AND(LEN(TRIM('Library Prep'!$C$2)) &gt; 0, LEN(TRIM('Library Prep'!$B14))&gt;0), 'Library Prep'!$B14 &amp; "-" &amp; 'Library Prep'!$C$2, "")</f>
        <v/>
      </c>
      <c r="C21" s="41">
        <f>'Library Prep'!$K14</f>
        <v>0</v>
      </c>
      <c r="D21" s="41" t="e">
        <f>IF(LEN(C21)&gt;0, VLOOKUP($C21, Indexes!$A:$B, 2, FALSE), "")</f>
        <v>#N/A</v>
      </c>
      <c r="E21" s="41">
        <f>'Library Prep'!$L14</f>
        <v>0</v>
      </c>
      <c r="F21" s="41" t="e">
        <f>IF(LEN(E21)&gt;0, VLOOKUP($E21, Indexes!$A:$B, 2, FALSE), "")</f>
        <v>#N/A</v>
      </c>
      <c r="G21" s="41" t="str">
        <f>IF(AND(LEN(TRIM('Library Prep'!$C$2)) &gt; 0, LEN(TRIM('Library Prep'!$B14)) &gt; 0,LEN(TRIM('Library Prep'!$D14)) &gt; 0), 'Library Prep'!$D14, "")</f>
        <v/>
      </c>
    </row>
    <row r="22" spans="1:7" x14ac:dyDescent="0.3">
      <c r="A22" t="str">
        <f>IF(AND(LEN(TRIM('Library Prep'!$C$2)) &gt; 0, LEN(TRIM('Library Prep'!$B15))&gt;0), 'Library Prep'!$B15 &amp; "-" &amp; 'Library Prep'!$C$2, "")</f>
        <v/>
      </c>
      <c r="B22" t="str">
        <f>IF(AND(LEN(TRIM('Library Prep'!$C$2)) &gt; 0, LEN(TRIM('Library Prep'!$B15))&gt;0), 'Library Prep'!$B15 &amp; "-" &amp; 'Library Prep'!$C$2, "")</f>
        <v/>
      </c>
      <c r="C22" s="41">
        <f>'Library Prep'!$K15</f>
        <v>0</v>
      </c>
      <c r="D22" s="41" t="e">
        <f>IF(LEN(C22)&gt;0, VLOOKUP($C22, Indexes!$A:$B, 2, FALSE), "")</f>
        <v>#N/A</v>
      </c>
      <c r="E22" s="41">
        <f>'Library Prep'!$L15</f>
        <v>0</v>
      </c>
      <c r="F22" s="41" t="e">
        <f>IF(LEN(E22)&gt;0, VLOOKUP($E22, Indexes!$A:$B, 2, FALSE), "")</f>
        <v>#N/A</v>
      </c>
      <c r="G22" s="41" t="str">
        <f>IF(AND(LEN(TRIM('Library Prep'!$C$2)) &gt; 0, LEN(TRIM('Library Prep'!$B15)) &gt; 0,LEN(TRIM('Library Prep'!$D15)) &gt; 0), 'Library Prep'!$D15, "")</f>
        <v/>
      </c>
    </row>
    <row r="23" spans="1:7" x14ac:dyDescent="0.3">
      <c r="A23" t="str">
        <f>IF(AND(LEN(TRIM('Library Prep'!$C$2)) &gt; 0, LEN(TRIM('Library Prep'!$B16))&gt;0), 'Library Prep'!$B16 &amp; "-" &amp; 'Library Prep'!$C$2, "")</f>
        <v/>
      </c>
      <c r="B23" t="str">
        <f>IF(AND(LEN(TRIM('Library Prep'!$C$2)) &gt; 0, LEN(TRIM('Library Prep'!$B16))&gt;0), 'Library Prep'!$B16 &amp; "-" &amp; 'Library Prep'!$C$2, "")</f>
        <v/>
      </c>
      <c r="C23" s="41">
        <f>'Library Prep'!$K16</f>
        <v>0</v>
      </c>
      <c r="D23" s="41" t="e">
        <f>IF(LEN(C23)&gt;0, VLOOKUP($C23, Indexes!$A:$B, 2, FALSE), "")</f>
        <v>#N/A</v>
      </c>
      <c r="E23" s="41">
        <f>'Library Prep'!$L16</f>
        <v>0</v>
      </c>
      <c r="F23" s="41" t="e">
        <f>IF(LEN(E23)&gt;0, VLOOKUP($E23, Indexes!$A:$B, 2, FALSE), "")</f>
        <v>#N/A</v>
      </c>
      <c r="G23" s="41" t="str">
        <f>IF(AND(LEN(TRIM('Library Prep'!$C$2)) &gt; 0, LEN(TRIM('Library Prep'!$B16)) &gt; 0,LEN(TRIM('Library Prep'!$D16)) &gt; 0), 'Library Prep'!$D16, "")</f>
        <v/>
      </c>
    </row>
    <row r="24" spans="1:7" x14ac:dyDescent="0.3">
      <c r="A24" t="str">
        <f>IF(AND(LEN(TRIM('Library Prep'!$C$2)) &gt; 0, LEN(TRIM('Library Prep'!$B17))&gt;0), 'Library Prep'!$B17 &amp; "-" &amp; 'Library Prep'!$C$2, "")</f>
        <v/>
      </c>
      <c r="B24" t="str">
        <f>IF(AND(LEN(TRIM('Library Prep'!$C$2)) &gt; 0, LEN(TRIM('Library Prep'!$B17))&gt;0), 'Library Prep'!$B17 &amp; "-" &amp; 'Library Prep'!$C$2, "")</f>
        <v/>
      </c>
      <c r="C24" s="41">
        <f>'Library Prep'!$K17</f>
        <v>0</v>
      </c>
      <c r="D24" s="41" t="e">
        <f>IF(LEN(C24)&gt;0, VLOOKUP($C24, Indexes!$A:$B, 2, FALSE), "")</f>
        <v>#N/A</v>
      </c>
      <c r="E24" s="41">
        <f>'Library Prep'!$L17</f>
        <v>0</v>
      </c>
      <c r="F24" s="41" t="e">
        <f>IF(LEN(E24)&gt;0, VLOOKUP($E24, Indexes!$A:$B, 2, FALSE), "")</f>
        <v>#N/A</v>
      </c>
      <c r="G24" s="41" t="str">
        <f>IF(AND(LEN(TRIM('Library Prep'!$C$2)) &gt; 0, LEN(TRIM('Library Prep'!$B17)) &gt; 0,LEN(TRIM('Library Prep'!$D17)) &gt; 0), 'Library Prep'!$D17, "")</f>
        <v/>
      </c>
    </row>
    <row r="25" spans="1:7" x14ac:dyDescent="0.3">
      <c r="A25" t="str">
        <f>IF(AND(LEN(TRIM('Library Prep'!$C$2)) &gt; 0, LEN(TRIM('Library Prep'!$B18))&gt;0), 'Library Prep'!$B18 &amp; "-" &amp; 'Library Prep'!$C$2, "")</f>
        <v/>
      </c>
      <c r="B25" t="str">
        <f>IF(AND(LEN(TRIM('Library Prep'!$C$2)) &gt; 0, LEN(TRIM('Library Prep'!$B18))&gt;0), 'Library Prep'!$B18 &amp; "-" &amp; 'Library Prep'!$C$2, "")</f>
        <v/>
      </c>
      <c r="C25" s="41">
        <f>'Library Prep'!$K18</f>
        <v>0</v>
      </c>
      <c r="D25" s="41" t="e">
        <f>IF(LEN(C25)&gt;0, VLOOKUP($C25, Indexes!$A:$B, 2, FALSE), "")</f>
        <v>#N/A</v>
      </c>
      <c r="E25" s="41">
        <f>'Library Prep'!$L18</f>
        <v>0</v>
      </c>
      <c r="F25" s="41" t="e">
        <f>IF(LEN(E25)&gt;0, VLOOKUP($E25, Indexes!$A:$B, 2, FALSE), "")</f>
        <v>#N/A</v>
      </c>
      <c r="G25" s="41" t="str">
        <f>IF(AND(LEN(TRIM('Library Prep'!$C$2)) &gt; 0, LEN(TRIM('Library Prep'!$B18)) &gt; 0,LEN(TRIM('Library Prep'!$D18)) &gt; 0), 'Library Prep'!$D18, "")</f>
        <v/>
      </c>
    </row>
    <row r="26" spans="1:7" x14ac:dyDescent="0.3">
      <c r="A26" t="str">
        <f>IF(AND(LEN(TRIM('Library Prep'!$C$2)) &gt; 0, LEN(TRIM('Library Prep'!$B19))&gt;0), 'Library Prep'!$B19 &amp; "-" &amp; 'Library Prep'!$C$2, "")</f>
        <v/>
      </c>
      <c r="B26" t="str">
        <f>IF(AND(LEN(TRIM('Library Prep'!$C$2)) &gt; 0, LEN(TRIM('Library Prep'!$B19))&gt;0), 'Library Prep'!$B19 &amp; "-" &amp; 'Library Prep'!$C$2, "")</f>
        <v/>
      </c>
      <c r="C26" s="41">
        <f>'Library Prep'!$K19</f>
        <v>0</v>
      </c>
      <c r="D26" s="41" t="e">
        <f>IF(LEN(C26)&gt;0, VLOOKUP($C26, Indexes!$A:$B, 2, FALSE), "")</f>
        <v>#N/A</v>
      </c>
      <c r="E26" s="41">
        <f>'Library Prep'!$L19</f>
        <v>0</v>
      </c>
      <c r="F26" s="41" t="e">
        <f>IF(LEN(E26)&gt;0, VLOOKUP($E26, Indexes!$A:$B, 2, FALSE), "")</f>
        <v>#N/A</v>
      </c>
      <c r="G26" s="41" t="str">
        <f>IF(AND(LEN(TRIM('Library Prep'!$C$2)) &gt; 0, LEN(TRIM('Library Prep'!$B19)) &gt; 0,LEN(TRIM('Library Prep'!$D19)) &gt; 0), 'Library Prep'!$D19, "")</f>
        <v/>
      </c>
    </row>
    <row r="27" spans="1:7" x14ac:dyDescent="0.3">
      <c r="A27" t="str">
        <f>IF(AND(LEN(TRIM('Library Prep'!$C$2)) &gt; 0, LEN(TRIM('Library Prep'!$B20))&gt;0), 'Library Prep'!$B20 &amp; "-" &amp; 'Library Prep'!$C$2, "")</f>
        <v/>
      </c>
      <c r="B27" t="str">
        <f>IF(AND(LEN(TRIM('Library Prep'!$C$2)) &gt; 0, LEN(TRIM('Library Prep'!$B20))&gt;0), 'Library Prep'!$B20 &amp; "-" &amp; 'Library Prep'!$C$2, "")</f>
        <v/>
      </c>
      <c r="C27" s="41">
        <f>'Library Prep'!$K20</f>
        <v>0</v>
      </c>
      <c r="D27" s="41" t="e">
        <f>IF(LEN(C27)&gt;0, VLOOKUP($C27, Indexes!$A:$B, 2, FALSE), "")</f>
        <v>#N/A</v>
      </c>
      <c r="E27" s="41">
        <f>'Library Prep'!$L20</f>
        <v>0</v>
      </c>
      <c r="F27" s="41" t="e">
        <f>IF(LEN(E27)&gt;0, VLOOKUP($E27, Indexes!$A:$B, 2, FALSE), "")</f>
        <v>#N/A</v>
      </c>
      <c r="G27" s="41" t="str">
        <f>IF(AND(LEN(TRIM('Library Prep'!$C$2)) &gt; 0, LEN(TRIM('Library Prep'!$B20)) &gt; 0,LEN(TRIM('Library Prep'!$D20)) &gt; 0), 'Library Prep'!$D20, "")</f>
        <v/>
      </c>
    </row>
    <row r="28" spans="1:7" x14ac:dyDescent="0.3">
      <c r="A28" t="str">
        <f>IF(AND(LEN(TRIM('Library Prep'!$C$2)) &gt; 0, LEN(TRIM('Library Prep'!$B21))&gt;0), 'Library Prep'!$B21 &amp; "-" &amp; 'Library Prep'!$C$2, "")</f>
        <v/>
      </c>
      <c r="B28" t="str">
        <f>IF(AND(LEN(TRIM('Library Prep'!$C$2)) &gt; 0, LEN(TRIM('Library Prep'!$B21))&gt;0), 'Library Prep'!$B21 &amp; "-" &amp; 'Library Prep'!$C$2, "")</f>
        <v/>
      </c>
      <c r="C28" s="41">
        <f>'Library Prep'!$K21</f>
        <v>0</v>
      </c>
      <c r="D28" s="41" t="e">
        <f>IF(LEN(C28)&gt;0, VLOOKUP($C28, Indexes!$A:$B, 2, FALSE), "")</f>
        <v>#N/A</v>
      </c>
      <c r="E28" s="41">
        <f>'Library Prep'!$L21</f>
        <v>0</v>
      </c>
      <c r="F28" s="41" t="e">
        <f>IF(LEN(E28)&gt;0, VLOOKUP($E28, Indexes!$A:$B, 2, FALSE), "")</f>
        <v>#N/A</v>
      </c>
      <c r="G28" s="41" t="str">
        <f>IF(AND(LEN(TRIM('Library Prep'!$C$2)) &gt; 0, LEN(TRIM('Library Prep'!$B21)) &gt; 0,LEN(TRIM('Library Prep'!$D21)) &gt; 0), 'Library Prep'!$D21, "")</f>
        <v/>
      </c>
    </row>
    <row r="29" spans="1:7" x14ac:dyDescent="0.3">
      <c r="A29" t="str">
        <f>IF(AND(LEN(TRIM('Library Prep'!$C$2)) &gt; 0, LEN(TRIM('Library Prep'!$B22))&gt;0), 'Library Prep'!$B22 &amp; "-" &amp; 'Library Prep'!$C$2, "")</f>
        <v/>
      </c>
      <c r="B29" t="str">
        <f>IF(AND(LEN(TRIM('Library Prep'!$C$2)) &gt; 0, LEN(TRIM('Library Prep'!$B22))&gt;0), 'Library Prep'!$B22 &amp; "-" &amp; 'Library Prep'!$C$2, "")</f>
        <v/>
      </c>
      <c r="C29" s="41">
        <f>'Library Prep'!$K22</f>
        <v>0</v>
      </c>
      <c r="D29" s="41" t="e">
        <f>IF(LEN(C29)&gt;0, VLOOKUP($C29, Indexes!$A:$B, 2, FALSE), "")</f>
        <v>#N/A</v>
      </c>
      <c r="E29" s="41">
        <f>'Library Prep'!$L22</f>
        <v>0</v>
      </c>
      <c r="F29" s="41" t="e">
        <f>IF(LEN(E29)&gt;0, VLOOKUP($E29, Indexes!$A:$B, 2, FALSE), "")</f>
        <v>#N/A</v>
      </c>
      <c r="G29" s="41" t="str">
        <f>IF(AND(LEN(TRIM('Library Prep'!$C$2)) &gt; 0, LEN(TRIM('Library Prep'!$B22)) &gt; 0,LEN(TRIM('Library Prep'!$D22)) &gt; 0), 'Library Prep'!$D22, "")</f>
        <v/>
      </c>
    </row>
    <row r="30" spans="1:7" x14ac:dyDescent="0.3">
      <c r="A30" t="str">
        <f>IF(AND(LEN(TRIM('Library Prep'!$C$2)) &gt; 0, LEN(TRIM('Library Prep'!$B23))&gt;0), 'Library Prep'!$B23 &amp; "-" &amp; 'Library Prep'!$C$2, "")</f>
        <v/>
      </c>
      <c r="B30" t="str">
        <f>IF(AND(LEN(TRIM('Library Prep'!$C$2)) &gt; 0, LEN(TRIM('Library Prep'!$B23))&gt;0), 'Library Prep'!$B23 &amp; "-" &amp; 'Library Prep'!$C$2, "")</f>
        <v/>
      </c>
      <c r="C30" s="41">
        <f>'Library Prep'!$K23</f>
        <v>0</v>
      </c>
      <c r="D30" s="41" t="e">
        <f>IF(LEN(C30)&gt;0, VLOOKUP($C30, Indexes!$A:$B, 2, FALSE), "")</f>
        <v>#N/A</v>
      </c>
      <c r="E30" s="41">
        <f>'Library Prep'!$L23</f>
        <v>0</v>
      </c>
      <c r="F30" s="41" t="e">
        <f>IF(LEN(E30)&gt;0, VLOOKUP($E30, Indexes!$A:$B, 2, FALSE), "")</f>
        <v>#N/A</v>
      </c>
      <c r="G30" s="41" t="str">
        <f>IF(AND(LEN(TRIM('Library Prep'!$C$2)) &gt; 0, LEN(TRIM('Library Prep'!$B23)) &gt; 0,LEN(TRIM('Library Prep'!$D23)) &gt; 0), 'Library Prep'!$D23, "")</f>
        <v/>
      </c>
    </row>
    <row r="31" spans="1:7" x14ac:dyDescent="0.3">
      <c r="A31" t="str">
        <f>IF(AND(LEN(TRIM('Library Prep'!$C$2)) &gt; 0, LEN(TRIM('Library Prep'!$B24))&gt;0), 'Library Prep'!$B24 &amp; "-" &amp; 'Library Prep'!$C$2, "")</f>
        <v/>
      </c>
      <c r="B31" t="str">
        <f>IF(AND(LEN(TRIM('Library Prep'!$C$2)) &gt; 0, LEN(TRIM('Library Prep'!$B24))&gt;0), 'Library Prep'!$B24 &amp; "-" &amp; 'Library Prep'!$C$2, "")</f>
        <v/>
      </c>
      <c r="C31" s="41">
        <f>'Library Prep'!$K24</f>
        <v>0</v>
      </c>
      <c r="D31" s="41" t="e">
        <f>IF(LEN(C31)&gt;0, VLOOKUP($C31, Indexes!$A:$B, 2, FALSE), "")</f>
        <v>#N/A</v>
      </c>
      <c r="E31" s="41">
        <f>'Library Prep'!$L24</f>
        <v>0</v>
      </c>
      <c r="F31" s="41" t="e">
        <f>IF(LEN(E31)&gt;0, VLOOKUP($E31, Indexes!$A:$B, 2, FALSE), "")</f>
        <v>#N/A</v>
      </c>
      <c r="G31" s="41" t="str">
        <f>IF(AND(LEN(TRIM('Library Prep'!$C$2)) &gt; 0, LEN(TRIM('Library Prep'!$B24)) &gt; 0,LEN(TRIM('Library Prep'!$D24)) &gt; 0), 'Library Prep'!$D24, "")</f>
        <v/>
      </c>
    </row>
    <row r="32" spans="1:7" x14ac:dyDescent="0.3">
      <c r="A32" t="str">
        <f>IF(AND(LEN(TRIM('Library Prep'!$C$2)) &gt; 0, LEN(TRIM('Library Prep'!$B25))&gt;0), 'Library Prep'!$B25 &amp; "-" &amp; 'Library Prep'!$C$2, "")</f>
        <v/>
      </c>
      <c r="B32" t="str">
        <f>IF(AND(LEN(TRIM('Library Prep'!$C$2)) &gt; 0, LEN(TRIM('Library Prep'!$B25))&gt;0), 'Library Prep'!$B25 &amp; "-" &amp; 'Library Prep'!$C$2, "")</f>
        <v/>
      </c>
      <c r="C32" s="41">
        <f>'Library Prep'!$K25</f>
        <v>0</v>
      </c>
      <c r="D32" s="41" t="e">
        <f>IF(LEN(C32)&gt;0, VLOOKUP($C32, Indexes!$A:$B, 2, FALSE), "")</f>
        <v>#N/A</v>
      </c>
      <c r="E32" s="41">
        <f>'Library Prep'!$L25</f>
        <v>0</v>
      </c>
      <c r="F32" s="41" t="e">
        <f>IF(LEN(E32)&gt;0, VLOOKUP($E32, Indexes!$A:$B, 2, FALSE), "")</f>
        <v>#N/A</v>
      </c>
      <c r="G32" s="41" t="str">
        <f>IF(AND(LEN(TRIM('Library Prep'!$C$2)) &gt; 0, LEN(TRIM('Library Prep'!$B25)) &gt; 0,LEN(TRIM('Library Prep'!$D25)) &gt; 0), 'Library Prep'!$D25, "")</f>
        <v/>
      </c>
    </row>
    <row r="33" spans="1:7" x14ac:dyDescent="0.3">
      <c r="A33" t="str">
        <f>IF(AND(LEN(TRIM('Library Prep'!$C$2)) &gt; 0, LEN(TRIM('Library Prep'!$B26))&gt;0), 'Library Prep'!$B26 &amp; "-" &amp; 'Library Prep'!$C$2, "")</f>
        <v/>
      </c>
      <c r="B33" t="str">
        <f>IF(AND(LEN(TRIM('Library Prep'!$C$2)) &gt; 0, LEN(TRIM('Library Prep'!$B26))&gt;0), 'Library Prep'!$B26 &amp; "-" &amp; 'Library Prep'!$C$2, "")</f>
        <v/>
      </c>
      <c r="C33" s="41">
        <f>'Library Prep'!$K26</f>
        <v>0</v>
      </c>
      <c r="D33" s="41" t="e">
        <f>IF(LEN(C33)&gt;0, VLOOKUP($C33, Indexes!$A:$B, 2, FALSE), "")</f>
        <v>#N/A</v>
      </c>
      <c r="E33" s="41">
        <f>'Library Prep'!$L26</f>
        <v>0</v>
      </c>
      <c r="F33" s="41" t="e">
        <f>IF(LEN(E33)&gt;0, VLOOKUP($E33, Indexes!$A:$B, 2, FALSE), "")</f>
        <v>#N/A</v>
      </c>
      <c r="G33" s="41" t="str">
        <f>IF(AND(LEN(TRIM('Library Prep'!$C$2)) &gt; 0, LEN(TRIM('Library Prep'!$B26)) &gt; 0,LEN(TRIM('Library Prep'!$D26)) &gt; 0), 'Library Prep'!$D26, "")</f>
        <v/>
      </c>
    </row>
    <row r="34" spans="1:7" x14ac:dyDescent="0.3">
      <c r="A34" t="str">
        <f>IF(AND(LEN(TRIM('Library Prep'!$C$2)) &gt; 0, LEN(TRIM('Library Prep'!$B27))&gt;0), 'Library Prep'!$B27 &amp; "-" &amp; 'Library Prep'!$C$2, "")</f>
        <v/>
      </c>
      <c r="B34" t="str">
        <f>IF(AND(LEN(TRIM('Library Prep'!$C$2)) &gt; 0, LEN(TRIM('Library Prep'!$B27))&gt;0), 'Library Prep'!$B27 &amp; "-" &amp; 'Library Prep'!$C$2, "")</f>
        <v/>
      </c>
      <c r="C34" s="41">
        <f>'Library Prep'!$K27</f>
        <v>0</v>
      </c>
      <c r="D34" s="41" t="e">
        <f>IF(LEN(C34)&gt;0, VLOOKUP($C34, Indexes!$A:$B, 2, FALSE), "")</f>
        <v>#N/A</v>
      </c>
      <c r="E34" s="41">
        <f>'Library Prep'!$L27</f>
        <v>0</v>
      </c>
      <c r="F34" s="41" t="e">
        <f>IF(LEN(E34)&gt;0, VLOOKUP($E34, Indexes!$A:$B, 2, FALSE), "")</f>
        <v>#N/A</v>
      </c>
      <c r="G34" s="41" t="str">
        <f>IF(AND(LEN(TRIM('Library Prep'!$C$2)) &gt; 0, LEN(TRIM('Library Prep'!$B27)) &gt; 0,LEN(TRIM('Library Prep'!$D27)) &gt; 0), 'Library Prep'!$D27, "")</f>
        <v/>
      </c>
    </row>
    <row r="35" spans="1:7" x14ac:dyDescent="0.3">
      <c r="A35" t="str">
        <f>IF(AND(LEN(TRIM('Library Prep'!$C$2)) &gt; 0, LEN(TRIM('Library Prep'!$B28))&gt;0), 'Library Prep'!$B28 &amp; "-" &amp; 'Library Prep'!$C$2, "")</f>
        <v/>
      </c>
      <c r="B35" t="str">
        <f>IF(AND(LEN(TRIM('Library Prep'!$C$2)) &gt; 0, LEN(TRIM('Library Prep'!$B28))&gt;0), 'Library Prep'!$B28 &amp; "-" &amp; 'Library Prep'!$C$2, "")</f>
        <v/>
      </c>
      <c r="C35" s="41">
        <f>'Library Prep'!$K28</f>
        <v>0</v>
      </c>
      <c r="D35" s="41" t="e">
        <f>IF(LEN(C35)&gt;0, VLOOKUP($C35, Indexes!$A:$B, 2, FALSE), "")</f>
        <v>#N/A</v>
      </c>
      <c r="E35" s="41">
        <f>'Library Prep'!$L28</f>
        <v>0</v>
      </c>
      <c r="F35" s="41" t="e">
        <f>IF(LEN(E35)&gt;0, VLOOKUP($E35, Indexes!$A:$B, 2, FALSE), "")</f>
        <v>#N/A</v>
      </c>
      <c r="G35" s="41" t="str">
        <f>IF(AND(LEN(TRIM('Library Prep'!$C$2)) &gt; 0, LEN(TRIM('Library Prep'!$B28)) &gt; 0,LEN(TRIM('Library Prep'!$D28)) &gt; 0), 'Library Prep'!$D28, "")</f>
        <v/>
      </c>
    </row>
    <row r="36" spans="1:7" x14ac:dyDescent="0.3">
      <c r="A36" t="str">
        <f>IF(AND(LEN(TRIM('Library Prep'!$C$2)) &gt; 0, LEN(TRIM('Library Prep'!$B29))&gt;0), 'Library Prep'!$B29 &amp; "-" &amp; 'Library Prep'!$C$2, "")</f>
        <v/>
      </c>
      <c r="B36" t="str">
        <f>IF(AND(LEN(TRIM('Library Prep'!$C$2)) &gt; 0, LEN(TRIM('Library Prep'!$B29))&gt;0), 'Library Prep'!$B29 &amp; "-" &amp; 'Library Prep'!$C$2, "")</f>
        <v/>
      </c>
      <c r="C36" s="41">
        <f>'Library Prep'!$K29</f>
        <v>0</v>
      </c>
      <c r="D36" s="41" t="e">
        <f>IF(LEN(C36)&gt;0, VLOOKUP($C36, Indexes!$A:$B, 2, FALSE), "")</f>
        <v>#N/A</v>
      </c>
      <c r="E36" s="41">
        <f>'Library Prep'!$L29</f>
        <v>0</v>
      </c>
      <c r="F36" s="41" t="e">
        <f>IF(LEN(E36)&gt;0, VLOOKUP($E36, Indexes!$A:$B, 2, FALSE), "")</f>
        <v>#N/A</v>
      </c>
      <c r="G36" s="41" t="str">
        <f>IF(AND(LEN(TRIM('Library Prep'!$C$2)) &gt; 0, LEN(TRIM('Library Prep'!$B29)) &gt; 0,LEN(TRIM('Library Prep'!$D29)) &gt; 0), 'Library Prep'!$D29, "")</f>
        <v/>
      </c>
    </row>
    <row r="37" spans="1:7" x14ac:dyDescent="0.3">
      <c r="A37" t="str">
        <f>IF(AND(LEN(TRIM('Library Prep'!$C$2)) &gt; 0, LEN(TRIM('Library Prep'!$B30))&gt;0), 'Library Prep'!$B30 &amp; "-" &amp; 'Library Prep'!$C$2, "")</f>
        <v/>
      </c>
      <c r="B37" t="str">
        <f>IF(AND(LEN(TRIM('Library Prep'!$C$2)) &gt; 0, LEN(TRIM('Library Prep'!$B30))&gt;0), 'Library Prep'!$B30 &amp; "-" &amp; 'Library Prep'!$C$2, "")</f>
        <v/>
      </c>
      <c r="C37" s="41">
        <f>'Library Prep'!$K30</f>
        <v>0</v>
      </c>
      <c r="D37" s="41" t="e">
        <f>IF(LEN(C37)&gt;0, VLOOKUP($C37, Indexes!$A:$B, 2, FALSE), "")</f>
        <v>#N/A</v>
      </c>
      <c r="E37" s="41">
        <f>'Library Prep'!$L30</f>
        <v>0</v>
      </c>
      <c r="F37" s="41" t="e">
        <f>IF(LEN(E37)&gt;0, VLOOKUP($E37, Indexes!$A:$B, 2, FALSE), "")</f>
        <v>#N/A</v>
      </c>
      <c r="G37" s="41" t="str">
        <f>IF(AND(LEN(TRIM('Library Prep'!$C$2)) &gt; 0, LEN(TRIM('Library Prep'!$B30)) &gt; 0,LEN(TRIM('Library Prep'!$D30)) &gt; 0), 'Library Prep'!$D30, "")</f>
        <v/>
      </c>
    </row>
    <row r="38" spans="1:7" x14ac:dyDescent="0.3">
      <c r="A38" t="str">
        <f>IF(AND(LEN(TRIM('Library Prep'!$C$2)) &gt; 0, LEN(TRIM('Library Prep'!$B31))&gt;0), 'Library Prep'!$B31 &amp; "-" &amp; 'Library Prep'!$C$2, "")</f>
        <v/>
      </c>
      <c r="B38" t="str">
        <f>IF(AND(LEN(TRIM('Library Prep'!$C$2)) &gt; 0, LEN(TRIM('Library Prep'!$B31))&gt;0), 'Library Prep'!$B31 &amp; "-" &amp; 'Library Prep'!$C$2, "")</f>
        <v/>
      </c>
      <c r="C38" s="41">
        <f>'Library Prep'!$K31</f>
        <v>0</v>
      </c>
      <c r="D38" s="41" t="e">
        <f>IF(LEN(C38)&gt;0, VLOOKUP($C38, Indexes!$A:$B, 2, FALSE), "")</f>
        <v>#N/A</v>
      </c>
      <c r="E38" s="41">
        <f>'Library Prep'!$L31</f>
        <v>0</v>
      </c>
      <c r="F38" s="41" t="e">
        <f>IF(LEN(E38)&gt;0, VLOOKUP($E38, Indexes!$A:$B, 2, FALSE), "")</f>
        <v>#N/A</v>
      </c>
      <c r="G38" s="41" t="str">
        <f>IF(AND(LEN(TRIM('Library Prep'!$C$2)) &gt; 0, LEN(TRIM('Library Prep'!$B31)) &gt; 0,LEN(TRIM('Library Prep'!$D31)) &gt; 0), 'Library Prep'!$D31, "")</f>
        <v/>
      </c>
    </row>
    <row r="39" spans="1:7" x14ac:dyDescent="0.3">
      <c r="A39" t="str">
        <f>IF(AND(LEN(TRIM('Library Prep'!$C$2)) &gt; 0, LEN(TRIM('Library Prep'!$B32))&gt;0), 'Library Prep'!$B32 &amp; "-" &amp; 'Library Prep'!$C$2, "")</f>
        <v/>
      </c>
      <c r="B39" t="str">
        <f>IF(AND(LEN(TRIM('Library Prep'!$C$2)) &gt; 0, LEN(TRIM('Library Prep'!$B32))&gt;0), 'Library Prep'!$B32 &amp; "-" &amp; 'Library Prep'!$C$2, "")</f>
        <v/>
      </c>
      <c r="C39" s="41">
        <f>'Library Prep'!$K32</f>
        <v>0</v>
      </c>
      <c r="D39" s="41" t="e">
        <f>IF(LEN(C39)&gt;0, VLOOKUP($C39, Indexes!$A:$B, 2, FALSE), "")</f>
        <v>#N/A</v>
      </c>
      <c r="E39" s="41">
        <f>'Library Prep'!$L32</f>
        <v>0</v>
      </c>
      <c r="F39" s="41" t="e">
        <f>IF(LEN(E39)&gt;0, VLOOKUP($E39, Indexes!$A:$B, 2, FALSE), "")</f>
        <v>#N/A</v>
      </c>
      <c r="G39" s="41" t="str">
        <f>IF(AND(LEN(TRIM('Library Prep'!$C$2)) &gt; 0, LEN(TRIM('Library Prep'!$B32)) &gt; 0,LEN(TRIM('Library Prep'!$D32)) &gt; 0), 'Library Prep'!$D32, "")</f>
        <v/>
      </c>
    </row>
    <row r="40" spans="1:7" x14ac:dyDescent="0.3">
      <c r="A40" t="str">
        <f>IF(AND(LEN(TRIM('Library Prep'!$C$2)) &gt; 0, LEN(TRIM('Library Prep'!$B33))&gt;0), 'Library Prep'!$B33 &amp; "-" &amp; 'Library Prep'!$C$2, "")</f>
        <v/>
      </c>
      <c r="B40" t="str">
        <f>IF(AND(LEN(TRIM('Library Prep'!$C$2)) &gt; 0, LEN(TRIM('Library Prep'!$B33))&gt;0), 'Library Prep'!$B33 &amp; "-" &amp; 'Library Prep'!$C$2, "")</f>
        <v/>
      </c>
      <c r="C40" s="41">
        <f>'Library Prep'!$K33</f>
        <v>0</v>
      </c>
      <c r="D40" s="41" t="e">
        <f>IF(LEN(C40)&gt;0, VLOOKUP($C40, Indexes!$A:$B, 2, FALSE), "")</f>
        <v>#N/A</v>
      </c>
      <c r="E40" s="41">
        <f>'Library Prep'!$L33</f>
        <v>0</v>
      </c>
      <c r="F40" s="41" t="e">
        <f>IF(LEN(E40)&gt;0, VLOOKUP($E40, Indexes!$A:$B, 2, FALSE), "")</f>
        <v>#N/A</v>
      </c>
      <c r="G40" s="41" t="str">
        <f>IF(AND(LEN(TRIM('Library Prep'!$C$2)) &gt; 0, LEN(TRIM('Library Prep'!$B33)) &gt; 0,LEN(TRIM('Library Prep'!$D33)) &gt; 0), 'Library Prep'!$D33, "")</f>
        <v/>
      </c>
    </row>
  </sheetData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workbookViewId="0">
      <selection activeCell="E23" sqref="E23"/>
    </sheetView>
  </sheetViews>
  <sheetFormatPr defaultRowHeight="14.4" x14ac:dyDescent="0.3"/>
  <cols>
    <col min="1" max="1" width="11.33203125" style="41" bestFit="1" customWidth="1"/>
    <col min="2" max="2" width="20.88671875" style="41" bestFit="1" customWidth="1"/>
    <col min="3" max="3" width="9.109375" style="41"/>
    <col min="4" max="4" width="13.88671875" style="41" bestFit="1" customWidth="1"/>
    <col min="5" max="6" width="9.109375" style="41"/>
    <col min="13" max="13" width="14" style="101" bestFit="1" customWidth="1"/>
    <col min="14" max="14" width="11.33203125" style="101" bestFit="1" customWidth="1"/>
  </cols>
  <sheetData>
    <row r="1" spans="1:13" x14ac:dyDescent="0.3">
      <c r="A1" s="99" t="s">
        <v>104</v>
      </c>
      <c r="B1" s="99" t="s">
        <v>105</v>
      </c>
      <c r="H1" s="166" t="s">
        <v>106</v>
      </c>
      <c r="I1" s="166"/>
      <c r="J1" s="166"/>
      <c r="K1" s="105"/>
      <c r="L1" s="167" t="s">
        <v>186</v>
      </c>
      <c r="M1" s="167"/>
    </row>
    <row r="2" spans="1:13" x14ac:dyDescent="0.3">
      <c r="A2" s="41" t="s">
        <v>114</v>
      </c>
      <c r="B2" s="41" t="s">
        <v>163</v>
      </c>
      <c r="H2" s="166"/>
      <c r="I2" s="166"/>
      <c r="J2" s="166"/>
      <c r="K2" s="105"/>
      <c r="L2" s="167"/>
      <c r="M2" s="167"/>
    </row>
    <row r="3" spans="1:13" x14ac:dyDescent="0.3">
      <c r="A3" s="41" t="s">
        <v>117</v>
      </c>
      <c r="B3" s="41" t="s">
        <v>164</v>
      </c>
      <c r="H3" s="166"/>
      <c r="I3" s="166"/>
      <c r="J3" s="166"/>
      <c r="K3" s="105"/>
      <c r="L3" s="167"/>
      <c r="M3" s="167"/>
    </row>
    <row r="4" spans="1:13" x14ac:dyDescent="0.3">
      <c r="A4" s="41" t="s">
        <v>115</v>
      </c>
      <c r="B4" s="41" t="s">
        <v>165</v>
      </c>
      <c r="H4" s="166"/>
      <c r="I4" s="166"/>
      <c r="J4" s="166"/>
      <c r="K4" s="105"/>
      <c r="L4" s="102" t="s">
        <v>178</v>
      </c>
      <c r="M4" s="104" t="s">
        <v>179</v>
      </c>
    </row>
    <row r="5" spans="1:13" x14ac:dyDescent="0.3">
      <c r="A5" s="41" t="s">
        <v>118</v>
      </c>
      <c r="B5" s="41" t="s">
        <v>166</v>
      </c>
      <c r="H5" s="166"/>
      <c r="I5" s="166"/>
      <c r="J5" s="166"/>
      <c r="K5" s="105"/>
      <c r="L5" s="103" t="s">
        <v>180</v>
      </c>
      <c r="M5" s="103" t="s">
        <v>107</v>
      </c>
    </row>
    <row r="6" spans="1:13" x14ac:dyDescent="0.3">
      <c r="A6" s="41" t="s">
        <v>119</v>
      </c>
      <c r="B6" s="41" t="s">
        <v>167</v>
      </c>
      <c r="K6" s="41"/>
      <c r="L6" s="103" t="s">
        <v>181</v>
      </c>
      <c r="M6" s="103" t="s">
        <v>107</v>
      </c>
    </row>
    <row r="7" spans="1:13" x14ac:dyDescent="0.3">
      <c r="A7" s="41" t="s">
        <v>120</v>
      </c>
      <c r="B7" s="41" t="s">
        <v>168</v>
      </c>
      <c r="L7" s="103" t="s">
        <v>182</v>
      </c>
      <c r="M7" s="103" t="s">
        <v>107</v>
      </c>
    </row>
    <row r="8" spans="1:13" x14ac:dyDescent="0.3">
      <c r="A8" s="41" t="s">
        <v>107</v>
      </c>
      <c r="B8" s="41" t="s">
        <v>108</v>
      </c>
      <c r="L8" s="103" t="s">
        <v>183</v>
      </c>
      <c r="M8" s="103" t="s">
        <v>107</v>
      </c>
    </row>
    <row r="9" spans="1:13" x14ac:dyDescent="0.3">
      <c r="A9" s="41" t="s">
        <v>109</v>
      </c>
      <c r="B9" s="41" t="s">
        <v>110</v>
      </c>
      <c r="L9" s="103" t="s">
        <v>184</v>
      </c>
      <c r="M9" s="103" t="s">
        <v>107</v>
      </c>
    </row>
    <row r="10" spans="1:13" x14ac:dyDescent="0.3">
      <c r="A10" s="41" t="s">
        <v>111</v>
      </c>
      <c r="B10" s="41" t="s">
        <v>112</v>
      </c>
      <c r="L10" s="103" t="s">
        <v>185</v>
      </c>
      <c r="M10" s="103" t="s">
        <v>107</v>
      </c>
    </row>
    <row r="11" spans="1:13" x14ac:dyDescent="0.3">
      <c r="A11" s="41" t="s">
        <v>113</v>
      </c>
      <c r="B11" s="41" t="s">
        <v>116</v>
      </c>
      <c r="L11" s="103" t="s">
        <v>180</v>
      </c>
      <c r="M11" s="103" t="s">
        <v>109</v>
      </c>
    </row>
    <row r="12" spans="1:13" x14ac:dyDescent="0.3">
      <c r="L12" s="103" t="s">
        <v>181</v>
      </c>
      <c r="M12" s="103" t="s">
        <v>109</v>
      </c>
    </row>
    <row r="13" spans="1:13" x14ac:dyDescent="0.3">
      <c r="L13" s="103" t="s">
        <v>182</v>
      </c>
      <c r="M13" s="103" t="s">
        <v>109</v>
      </c>
    </row>
    <row r="14" spans="1:13" x14ac:dyDescent="0.3">
      <c r="L14" s="103" t="s">
        <v>183</v>
      </c>
      <c r="M14" s="103" t="s">
        <v>109</v>
      </c>
    </row>
    <row r="15" spans="1:13" x14ac:dyDescent="0.3">
      <c r="L15" s="103" t="s">
        <v>184</v>
      </c>
      <c r="M15" s="103" t="s">
        <v>109</v>
      </c>
    </row>
    <row r="16" spans="1:13" x14ac:dyDescent="0.3">
      <c r="L16" s="103" t="s">
        <v>185</v>
      </c>
      <c r="M16" s="103" t="s">
        <v>109</v>
      </c>
    </row>
    <row r="17" spans="12:13" x14ac:dyDescent="0.3">
      <c r="L17" s="103" t="s">
        <v>180</v>
      </c>
      <c r="M17" s="103" t="s">
        <v>111</v>
      </c>
    </row>
    <row r="18" spans="12:13" x14ac:dyDescent="0.3">
      <c r="L18" s="103" t="s">
        <v>181</v>
      </c>
      <c r="M18" s="103" t="s">
        <v>111</v>
      </c>
    </row>
    <row r="19" spans="12:13" x14ac:dyDescent="0.3">
      <c r="L19" s="103" t="s">
        <v>182</v>
      </c>
      <c r="M19" s="103" t="s">
        <v>111</v>
      </c>
    </row>
    <row r="20" spans="12:13" x14ac:dyDescent="0.3">
      <c r="L20" s="103" t="s">
        <v>183</v>
      </c>
      <c r="M20" s="103" t="s">
        <v>111</v>
      </c>
    </row>
    <row r="21" spans="12:13" x14ac:dyDescent="0.3">
      <c r="L21" s="103" t="s">
        <v>184</v>
      </c>
      <c r="M21" s="103" t="s">
        <v>111</v>
      </c>
    </row>
    <row r="22" spans="12:13" x14ac:dyDescent="0.3">
      <c r="L22" s="103" t="s">
        <v>185</v>
      </c>
      <c r="M22" s="103" t="s">
        <v>111</v>
      </c>
    </row>
    <row r="23" spans="12:13" x14ac:dyDescent="0.3">
      <c r="L23" s="103" t="s">
        <v>180</v>
      </c>
      <c r="M23" s="103" t="s">
        <v>113</v>
      </c>
    </row>
    <row r="24" spans="12:13" x14ac:dyDescent="0.3">
      <c r="L24" s="103" t="s">
        <v>181</v>
      </c>
      <c r="M24" s="103" t="s">
        <v>113</v>
      </c>
    </row>
    <row r="25" spans="12:13" x14ac:dyDescent="0.3">
      <c r="L25" s="103" t="s">
        <v>182</v>
      </c>
      <c r="M25" s="103" t="s">
        <v>113</v>
      </c>
    </row>
  </sheetData>
  <mergeCells count="2">
    <mergeCell ref="H1:J5"/>
    <mergeCell ref="L1:M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299"/>
  <sheetViews>
    <sheetView topLeftCell="C1" zoomScale="85" zoomScaleNormal="85" workbookViewId="0">
      <selection activeCell="L4" sqref="L4:O5"/>
    </sheetView>
  </sheetViews>
  <sheetFormatPr defaultColWidth="19.5546875" defaultRowHeight="14.4" x14ac:dyDescent="0.3"/>
  <cols>
    <col min="1" max="1" width="20.6640625" style="53" customWidth="1"/>
    <col min="2" max="2" width="22" style="53" bestFit="1" customWidth="1"/>
    <col min="3" max="3" width="14.5546875" style="53" customWidth="1"/>
    <col min="4" max="4" width="16" style="53" customWidth="1"/>
    <col min="5" max="5" width="13.5546875" style="53" customWidth="1"/>
    <col min="6" max="6" width="20.88671875" style="53" bestFit="1" customWidth="1"/>
    <col min="7" max="7" width="16.44140625" style="53" customWidth="1"/>
    <col min="8" max="8" width="15.44140625" style="53" customWidth="1"/>
    <col min="9" max="9" width="12.5546875" style="53" customWidth="1"/>
    <col min="10" max="16384" width="19.5546875" style="53"/>
  </cols>
  <sheetData>
    <row r="1" spans="1:17" x14ac:dyDescent="0.3">
      <c r="A1" s="83" t="s">
        <v>121</v>
      </c>
      <c r="B1" s="64">
        <f>'Library Prep'!C2</f>
        <v>0</v>
      </c>
      <c r="C1"/>
      <c r="F1" s="54"/>
      <c r="G1" s="54"/>
      <c r="L1" s="177" t="s">
        <v>122</v>
      </c>
      <c r="M1" s="177"/>
      <c r="N1" s="177"/>
      <c r="O1" s="177"/>
    </row>
    <row r="2" spans="1:17" ht="15" customHeight="1" x14ac:dyDescent="0.3">
      <c r="A2" s="83" t="s">
        <v>123</v>
      </c>
      <c r="B2" s="65">
        <f>'Library Prep'!C6</f>
        <v>0</v>
      </c>
      <c r="C2"/>
      <c r="F2" s="54"/>
      <c r="G2" s="54"/>
      <c r="L2" s="205" t="s">
        <v>124</v>
      </c>
      <c r="M2" s="205"/>
      <c r="N2" s="205"/>
      <c r="O2" s="205"/>
      <c r="P2" s="60"/>
      <c r="Q2" s="60"/>
    </row>
    <row r="3" spans="1:17" ht="18" customHeight="1" x14ac:dyDescent="0.3">
      <c r="A3" s="83" t="s">
        <v>125</v>
      </c>
      <c r="B3" s="65">
        <f>'Library Prep'!C5</f>
        <v>0</v>
      </c>
      <c r="F3" s="54"/>
      <c r="G3" s="54"/>
      <c r="L3" s="205"/>
      <c r="M3" s="205"/>
      <c r="N3" s="205"/>
      <c r="O3" s="205"/>
      <c r="P3" s="60"/>
      <c r="Q3" s="60"/>
    </row>
    <row r="4" spans="1:17" ht="15" customHeight="1" thickBot="1" x14ac:dyDescent="0.35">
      <c r="A4" s="52"/>
      <c r="B4"/>
      <c r="F4" s="54"/>
      <c r="G4" s="54"/>
      <c r="L4" s="206" t="s">
        <v>194</v>
      </c>
      <c r="M4" s="207"/>
      <c r="N4" s="207"/>
      <c r="O4" s="207"/>
      <c r="P4" s="60"/>
      <c r="Q4" s="60"/>
    </row>
    <row r="5" spans="1:17" ht="19.5" customHeight="1" thickBot="1" x14ac:dyDescent="0.35">
      <c r="A5" s="52"/>
      <c r="B5"/>
      <c r="C5" s="171" t="s">
        <v>126</v>
      </c>
      <c r="D5" s="172"/>
      <c r="E5" s="178" t="s">
        <v>127</v>
      </c>
      <c r="F5" s="179"/>
      <c r="G5" s="180"/>
      <c r="H5" s="184" t="s">
        <v>72</v>
      </c>
      <c r="L5" s="207"/>
      <c r="M5" s="207"/>
      <c r="N5" s="207"/>
      <c r="O5" s="207"/>
      <c r="P5" s="60"/>
      <c r="Q5" s="60"/>
    </row>
    <row r="6" spans="1:17" ht="15.75" customHeight="1" x14ac:dyDescent="0.3">
      <c r="A6" s="82"/>
      <c r="B6" s="55"/>
      <c r="C6" s="173"/>
      <c r="D6" s="174"/>
      <c r="E6" s="181"/>
      <c r="F6" s="182"/>
      <c r="G6" s="183"/>
      <c r="H6" s="185"/>
      <c r="I6" s="189" t="s">
        <v>128</v>
      </c>
      <c r="L6" s="208" t="s">
        <v>129</v>
      </c>
      <c r="M6" s="208"/>
      <c r="N6" s="208"/>
      <c r="O6" s="208"/>
    </row>
    <row r="7" spans="1:17" ht="15.75" customHeight="1" x14ac:dyDescent="0.3">
      <c r="A7" s="82"/>
      <c r="B7" s="55"/>
      <c r="C7" s="69" t="s">
        <v>130</v>
      </c>
      <c r="D7" s="70" t="s">
        <v>131</v>
      </c>
      <c r="E7" s="69" t="s">
        <v>132</v>
      </c>
      <c r="F7" s="98" t="s">
        <v>133</v>
      </c>
      <c r="G7" s="70" t="s">
        <v>134</v>
      </c>
      <c r="H7" s="185"/>
      <c r="I7" s="190"/>
      <c r="L7" s="208"/>
      <c r="M7" s="208"/>
      <c r="N7" s="208"/>
      <c r="O7" s="208"/>
      <c r="P7" s="60"/>
      <c r="Q7" s="60"/>
    </row>
    <row r="8" spans="1:17" ht="15.75" customHeight="1" x14ac:dyDescent="0.3">
      <c r="A8" s="66"/>
      <c r="B8" s="67"/>
      <c r="C8" s="72" t="s">
        <v>135</v>
      </c>
      <c r="D8" s="73" t="s">
        <v>136</v>
      </c>
      <c r="E8" s="74">
        <v>70</v>
      </c>
      <c r="F8" s="75">
        <v>75</v>
      </c>
      <c r="G8" s="76">
        <v>80</v>
      </c>
      <c r="H8" s="77" t="s">
        <v>137</v>
      </c>
      <c r="I8" s="190"/>
      <c r="L8" s="193" t="s">
        <v>193</v>
      </c>
      <c r="M8" s="194"/>
      <c r="N8" s="194"/>
      <c r="O8" s="195"/>
      <c r="P8" s="60"/>
      <c r="Q8" s="60"/>
    </row>
    <row r="9" spans="1:17" ht="15.75" customHeight="1" thickBot="1" x14ac:dyDescent="0.35">
      <c r="A9" s="68"/>
      <c r="B9" s="80" t="s">
        <v>138</v>
      </c>
      <c r="C9" s="169">
        <f>'[2]Library Prep'!J95</f>
        <v>0</v>
      </c>
      <c r="D9" s="170"/>
      <c r="E9" s="186">
        <f>'[2]Library Prep'!J96</f>
        <v>0</v>
      </c>
      <c r="F9" s="187"/>
      <c r="G9" s="188"/>
      <c r="H9" s="78">
        <f>'[2]Library Prep'!J97</f>
        <v>0</v>
      </c>
      <c r="I9" s="71">
        <f>'[2]Library Prep'!J98</f>
        <v>0</v>
      </c>
      <c r="L9" s="196"/>
      <c r="M9" s="197"/>
      <c r="N9" s="197"/>
      <c r="O9" s="198"/>
      <c r="P9" s="60"/>
      <c r="Q9" s="60"/>
    </row>
    <row r="10" spans="1:17" ht="15" thickBot="1" x14ac:dyDescent="0.35">
      <c r="A10" s="56"/>
      <c r="B10" s="57"/>
      <c r="C10" s="57"/>
      <c r="D10" s="57"/>
      <c r="E10" s="57"/>
      <c r="L10" s="199" t="s">
        <v>192</v>
      </c>
      <c r="M10" s="200"/>
      <c r="N10" s="200"/>
      <c r="O10" s="201"/>
      <c r="P10" s="60"/>
      <c r="Q10" s="60"/>
    </row>
    <row r="11" spans="1:17" s="58" customFormat="1" ht="28.8" x14ac:dyDescent="0.3">
      <c r="A11" s="91" t="s">
        <v>139</v>
      </c>
      <c r="B11" s="92" t="s">
        <v>140</v>
      </c>
      <c r="C11" s="92" t="s">
        <v>141</v>
      </c>
      <c r="D11" s="92" t="s">
        <v>142</v>
      </c>
      <c r="E11" s="93" t="s">
        <v>143</v>
      </c>
      <c r="F11" s="93" t="s">
        <v>144</v>
      </c>
      <c r="G11" s="53"/>
      <c r="I11" s="60"/>
      <c r="J11" s="60"/>
      <c r="K11" s="60"/>
      <c r="L11" s="202"/>
      <c r="M11" s="203"/>
      <c r="N11" s="203"/>
      <c r="O11" s="204"/>
    </row>
    <row r="12" spans="1:17" s="58" customFormat="1" ht="15" thickBot="1" x14ac:dyDescent="0.35">
      <c r="A12" s="79" t="s">
        <v>145</v>
      </c>
      <c r="B12" s="94" t="s">
        <v>146</v>
      </c>
      <c r="C12" s="94" t="s">
        <v>146</v>
      </c>
      <c r="D12" s="94" t="s">
        <v>146</v>
      </c>
      <c r="E12" s="73" t="s">
        <v>146</v>
      </c>
      <c r="F12" s="73" t="s">
        <v>146</v>
      </c>
      <c r="H12" s="60"/>
      <c r="I12" s="60"/>
      <c r="J12" s="60"/>
      <c r="K12" s="60"/>
      <c r="L12" s="60"/>
      <c r="M12" s="60"/>
    </row>
    <row r="13" spans="1:17" ht="15" thickBot="1" x14ac:dyDescent="0.35">
      <c r="A13" s="81" t="s">
        <v>147</v>
      </c>
      <c r="B13" s="95" t="s">
        <v>148</v>
      </c>
      <c r="C13" s="95" t="s">
        <v>149</v>
      </c>
      <c r="D13" s="95" t="s">
        <v>146</v>
      </c>
      <c r="E13" s="96" t="s">
        <v>146</v>
      </c>
      <c r="F13" s="96" t="s">
        <v>148</v>
      </c>
      <c r="H13"/>
      <c r="I13" s="175" t="s">
        <v>190</v>
      </c>
      <c r="J13" s="191" t="s">
        <v>191</v>
      </c>
    </row>
    <row r="14" spans="1:17" x14ac:dyDescent="0.3">
      <c r="H14"/>
      <c r="I14" s="176"/>
      <c r="J14" s="192"/>
    </row>
    <row r="15" spans="1:17" ht="15" thickBot="1" x14ac:dyDescent="0.35">
      <c r="H15"/>
      <c r="I15" s="176"/>
      <c r="J15" s="192"/>
    </row>
    <row r="16" spans="1:17" ht="15" thickBot="1" x14ac:dyDescent="0.35">
      <c r="A16" s="109" t="s">
        <v>150</v>
      </c>
      <c r="B16" s="110" t="s">
        <v>12</v>
      </c>
      <c r="C16" s="110" t="s">
        <v>151</v>
      </c>
      <c r="D16" s="110" t="s">
        <v>152</v>
      </c>
      <c r="E16" s="110" t="s">
        <v>153</v>
      </c>
      <c r="F16" s="110" t="s">
        <v>154</v>
      </c>
      <c r="G16" s="110" t="s">
        <v>155</v>
      </c>
      <c r="H16" s="106" t="s">
        <v>156</v>
      </c>
      <c r="I16" s="176"/>
      <c r="J16" s="192"/>
      <c r="L16" s="59"/>
    </row>
    <row r="17" spans="1:10" ht="17.399999999999999" customHeight="1" thickBot="1" x14ac:dyDescent="0.35">
      <c r="A17" s="118"/>
      <c r="B17" s="116"/>
      <c r="C17" s="119"/>
      <c r="D17" s="119"/>
      <c r="E17" s="119"/>
      <c r="F17" s="120"/>
      <c r="G17" s="119"/>
      <c r="H17" s="121">
        <f>G17*F17/100</f>
        <v>0</v>
      </c>
      <c r="I17" s="122" t="e">
        <f>($H17*LEFT($B$3,3)/('Library Prep'!$E10)/2000000)</f>
        <v>#DIV/0!</v>
      </c>
      <c r="J17" s="117" t="e">
        <f>(I17)*2</f>
        <v>#DIV/0!</v>
      </c>
    </row>
    <row r="18" spans="1:10" ht="15" thickBot="1" x14ac:dyDescent="0.35">
      <c r="A18" s="84"/>
      <c r="B18" s="85"/>
      <c r="C18" s="85"/>
      <c r="D18" s="85"/>
      <c r="E18" s="85"/>
      <c r="F18" s="86"/>
      <c r="G18" s="87"/>
      <c r="H18" s="107">
        <f t="shared" ref="H18:H80" si="0">G18*F18/100</f>
        <v>0</v>
      </c>
      <c r="I18" s="112" t="e">
        <f>($H18*LEFT($B$3,3)/('Library Prep'!$E11)/2000000)</f>
        <v>#DIV/0!</v>
      </c>
      <c r="J18" s="113" t="e">
        <f t="shared" ref="J18:J80" si="1">(I18)*2</f>
        <v>#DIV/0!</v>
      </c>
    </row>
    <row r="19" spans="1:10" ht="15" thickBot="1" x14ac:dyDescent="0.35">
      <c r="A19" s="84"/>
      <c r="B19" s="85"/>
      <c r="C19" s="85"/>
      <c r="D19" s="85"/>
      <c r="E19" s="85"/>
      <c r="F19" s="86"/>
      <c r="G19" s="85"/>
      <c r="H19" s="107">
        <f t="shared" si="0"/>
        <v>0</v>
      </c>
      <c r="I19" s="112" t="e">
        <f>($H19*LEFT($B$3,3)/('Library Prep'!$E12)/2000000)</f>
        <v>#DIV/0!</v>
      </c>
      <c r="J19" s="113" t="e">
        <f t="shared" si="1"/>
        <v>#DIV/0!</v>
      </c>
    </row>
    <row r="20" spans="1:10" ht="15" thickBot="1" x14ac:dyDescent="0.35">
      <c r="A20" s="84"/>
      <c r="B20" s="85"/>
      <c r="C20" s="85"/>
      <c r="D20" s="85"/>
      <c r="E20" s="85"/>
      <c r="F20" s="86"/>
      <c r="G20" s="85"/>
      <c r="H20" s="108">
        <f t="shared" si="0"/>
        <v>0</v>
      </c>
      <c r="I20" s="112" t="e">
        <f>($H20*LEFT($B$3,3)/('Library Prep'!$E13)/2000000)</f>
        <v>#DIV/0!</v>
      </c>
      <c r="J20" s="113" t="e">
        <f t="shared" si="1"/>
        <v>#DIV/0!</v>
      </c>
    </row>
    <row r="21" spans="1:10" ht="15" thickBot="1" x14ac:dyDescent="0.35">
      <c r="A21" s="84"/>
      <c r="B21" s="85"/>
      <c r="C21" s="85"/>
      <c r="D21" s="85"/>
      <c r="E21" s="85"/>
      <c r="F21" s="86"/>
      <c r="G21" s="85"/>
      <c r="H21" s="107">
        <f t="shared" si="0"/>
        <v>0</v>
      </c>
      <c r="I21" s="112" t="e">
        <f>($H21*LEFT($B$3,3)/('Library Prep'!$E14)/2000000)</f>
        <v>#DIV/0!</v>
      </c>
      <c r="J21" s="113" t="e">
        <f t="shared" si="1"/>
        <v>#DIV/0!</v>
      </c>
    </row>
    <row r="22" spans="1:10" ht="15" thickBot="1" x14ac:dyDescent="0.35">
      <c r="A22" s="84"/>
      <c r="B22" s="85"/>
      <c r="C22" s="85"/>
      <c r="D22" s="85"/>
      <c r="E22" s="85"/>
      <c r="F22" s="86"/>
      <c r="G22" s="85"/>
      <c r="H22" s="107">
        <f t="shared" si="0"/>
        <v>0</v>
      </c>
      <c r="I22" s="112" t="e">
        <f>($H22*LEFT($B$3,3)/('Library Prep'!$E15)/2000000)</f>
        <v>#DIV/0!</v>
      </c>
      <c r="J22" s="113" t="e">
        <f t="shared" si="1"/>
        <v>#DIV/0!</v>
      </c>
    </row>
    <row r="23" spans="1:10" ht="15" thickBot="1" x14ac:dyDescent="0.35">
      <c r="A23" s="84"/>
      <c r="B23" s="85"/>
      <c r="C23" s="85"/>
      <c r="D23" s="85"/>
      <c r="E23" s="85"/>
      <c r="F23" s="86"/>
      <c r="G23" s="85"/>
      <c r="H23" s="107">
        <f t="shared" si="0"/>
        <v>0</v>
      </c>
      <c r="I23" s="112" t="e">
        <f>($H23*LEFT($B$3,3)/('Library Prep'!$E16)/2000000)</f>
        <v>#DIV/0!</v>
      </c>
      <c r="J23" s="113" t="e">
        <f t="shared" si="1"/>
        <v>#DIV/0!</v>
      </c>
    </row>
    <row r="24" spans="1:10" ht="15" thickBot="1" x14ac:dyDescent="0.35">
      <c r="A24" s="84"/>
      <c r="B24" s="85"/>
      <c r="C24" s="85"/>
      <c r="D24" s="85"/>
      <c r="E24" s="85"/>
      <c r="F24" s="86"/>
      <c r="G24" s="85"/>
      <c r="H24" s="107">
        <f t="shared" si="0"/>
        <v>0</v>
      </c>
      <c r="I24" s="112" t="e">
        <f>($H24*LEFT($B$3,3)/('Library Prep'!$E17)/2000000)</f>
        <v>#DIV/0!</v>
      </c>
      <c r="J24" s="113" t="e">
        <f t="shared" si="1"/>
        <v>#DIV/0!</v>
      </c>
    </row>
    <row r="25" spans="1:10" ht="15" thickBot="1" x14ac:dyDescent="0.35">
      <c r="A25" s="84"/>
      <c r="B25" s="85"/>
      <c r="C25" s="85"/>
      <c r="D25" s="85"/>
      <c r="E25" s="85"/>
      <c r="F25" s="86"/>
      <c r="G25" s="85"/>
      <c r="H25" s="107">
        <f t="shared" si="0"/>
        <v>0</v>
      </c>
      <c r="I25" s="112" t="e">
        <f>($H25*LEFT($B$3,3)/('Library Prep'!$E18)/2000000)</f>
        <v>#DIV/0!</v>
      </c>
      <c r="J25" s="113" t="e">
        <f t="shared" si="1"/>
        <v>#DIV/0!</v>
      </c>
    </row>
    <row r="26" spans="1:10" ht="15" thickBot="1" x14ac:dyDescent="0.35">
      <c r="A26" s="84"/>
      <c r="B26" s="85"/>
      <c r="C26" s="85"/>
      <c r="D26" s="85"/>
      <c r="E26" s="85"/>
      <c r="F26" s="86"/>
      <c r="G26" s="85"/>
      <c r="H26" s="107">
        <f t="shared" si="0"/>
        <v>0</v>
      </c>
      <c r="I26" s="112" t="e">
        <f>($H26*LEFT($B$3,3)/('Library Prep'!$E19)/2000000)</f>
        <v>#DIV/0!</v>
      </c>
      <c r="J26" s="113" t="e">
        <f t="shared" si="1"/>
        <v>#DIV/0!</v>
      </c>
    </row>
    <row r="27" spans="1:10" ht="15" thickBot="1" x14ac:dyDescent="0.35">
      <c r="A27" s="84"/>
      <c r="B27" s="85"/>
      <c r="C27" s="85"/>
      <c r="D27" s="85"/>
      <c r="E27" s="85"/>
      <c r="F27" s="86"/>
      <c r="G27" s="85"/>
      <c r="H27" s="107">
        <f t="shared" si="0"/>
        <v>0</v>
      </c>
      <c r="I27" s="112" t="e">
        <f>($H27*LEFT($B$3,3)/('Library Prep'!$E20)/2000000)</f>
        <v>#DIV/0!</v>
      </c>
      <c r="J27" s="113" t="e">
        <f t="shared" si="1"/>
        <v>#DIV/0!</v>
      </c>
    </row>
    <row r="28" spans="1:10" ht="15" thickBot="1" x14ac:dyDescent="0.35">
      <c r="A28" s="84"/>
      <c r="B28" s="85"/>
      <c r="C28" s="85"/>
      <c r="D28" s="85"/>
      <c r="E28" s="85"/>
      <c r="F28" s="86"/>
      <c r="G28" s="85"/>
      <c r="H28" s="107">
        <f t="shared" si="0"/>
        <v>0</v>
      </c>
      <c r="I28" s="112" t="e">
        <f>($H28*LEFT($B$3,3)/('Library Prep'!$E21)/2000000)</f>
        <v>#DIV/0!</v>
      </c>
      <c r="J28" s="113" t="e">
        <f t="shared" si="1"/>
        <v>#DIV/0!</v>
      </c>
    </row>
    <row r="29" spans="1:10" ht="15" thickBot="1" x14ac:dyDescent="0.35">
      <c r="A29" s="84"/>
      <c r="B29" s="85"/>
      <c r="C29" s="85"/>
      <c r="D29" s="85"/>
      <c r="E29" s="85"/>
      <c r="F29" s="86"/>
      <c r="G29" s="85"/>
      <c r="H29" s="107">
        <f t="shared" si="0"/>
        <v>0</v>
      </c>
      <c r="I29" s="112" t="e">
        <f>($H29*LEFT($B$3,3)/('Library Prep'!$E22)/2000000)</f>
        <v>#DIV/0!</v>
      </c>
      <c r="J29" s="113" t="e">
        <f t="shared" si="1"/>
        <v>#DIV/0!</v>
      </c>
    </row>
    <row r="30" spans="1:10" ht="15" thickBot="1" x14ac:dyDescent="0.35">
      <c r="A30" s="84"/>
      <c r="B30" s="85"/>
      <c r="C30" s="85"/>
      <c r="D30" s="85"/>
      <c r="E30" s="85"/>
      <c r="F30" s="86"/>
      <c r="G30" s="85"/>
      <c r="H30" s="107">
        <f t="shared" si="0"/>
        <v>0</v>
      </c>
      <c r="I30" s="112" t="e">
        <f>($H30*LEFT($B$3,3)/('Library Prep'!$E23)/2000000)</f>
        <v>#DIV/0!</v>
      </c>
      <c r="J30" s="113" t="e">
        <f t="shared" si="1"/>
        <v>#DIV/0!</v>
      </c>
    </row>
    <row r="31" spans="1:10" ht="15" thickBot="1" x14ac:dyDescent="0.35">
      <c r="A31" s="84"/>
      <c r="B31" s="85"/>
      <c r="C31" s="85"/>
      <c r="D31" s="85"/>
      <c r="E31" s="85"/>
      <c r="F31" s="86"/>
      <c r="G31" s="85"/>
      <c r="H31" s="107">
        <f t="shared" si="0"/>
        <v>0</v>
      </c>
      <c r="I31" s="112" t="e">
        <f>($H31*LEFT($B$3,3)/('Library Prep'!$E24)/2000000)</f>
        <v>#DIV/0!</v>
      </c>
      <c r="J31" s="113" t="e">
        <f t="shared" si="1"/>
        <v>#DIV/0!</v>
      </c>
    </row>
    <row r="32" spans="1:10" ht="15" thickBot="1" x14ac:dyDescent="0.35">
      <c r="A32" s="84"/>
      <c r="B32" s="85"/>
      <c r="C32" s="85"/>
      <c r="D32" s="85"/>
      <c r="E32" s="85"/>
      <c r="F32" s="86"/>
      <c r="G32" s="85"/>
      <c r="H32" s="107">
        <f t="shared" si="0"/>
        <v>0</v>
      </c>
      <c r="I32" s="112" t="e">
        <f>($H32*LEFT($B$3,3)/('Library Prep'!$E25)/2000000)</f>
        <v>#DIV/0!</v>
      </c>
      <c r="J32" s="113" t="e">
        <f t="shared" si="1"/>
        <v>#DIV/0!</v>
      </c>
    </row>
    <row r="33" spans="1:10" ht="15" thickBot="1" x14ac:dyDescent="0.35">
      <c r="A33" s="84"/>
      <c r="B33" s="85"/>
      <c r="C33" s="85"/>
      <c r="D33" s="85"/>
      <c r="E33" s="85"/>
      <c r="F33" s="86"/>
      <c r="G33" s="85"/>
      <c r="H33" s="107">
        <f t="shared" si="0"/>
        <v>0</v>
      </c>
      <c r="I33" s="112" t="e">
        <f>($H33*LEFT($B$3,3)/('Library Prep'!$E26)/2000000)</f>
        <v>#DIV/0!</v>
      </c>
      <c r="J33" s="113" t="e">
        <f t="shared" si="1"/>
        <v>#DIV/0!</v>
      </c>
    </row>
    <row r="34" spans="1:10" ht="15" thickBot="1" x14ac:dyDescent="0.35">
      <c r="A34" s="84"/>
      <c r="B34" s="85"/>
      <c r="C34" s="85"/>
      <c r="D34" s="85"/>
      <c r="E34" s="85"/>
      <c r="F34" s="86"/>
      <c r="G34" s="85"/>
      <c r="H34" s="107">
        <f t="shared" si="0"/>
        <v>0</v>
      </c>
      <c r="I34" s="112" t="e">
        <f>($H34*LEFT($B$3,3)/('Library Prep'!$E27)/2000000)</f>
        <v>#DIV/0!</v>
      </c>
      <c r="J34" s="113" t="e">
        <f t="shared" si="1"/>
        <v>#DIV/0!</v>
      </c>
    </row>
    <row r="35" spans="1:10" ht="15" thickBot="1" x14ac:dyDescent="0.35">
      <c r="A35" s="84"/>
      <c r="B35" s="85"/>
      <c r="C35" s="85"/>
      <c r="D35" s="85"/>
      <c r="E35" s="85"/>
      <c r="F35" s="86"/>
      <c r="G35" s="85"/>
      <c r="H35" s="107">
        <f t="shared" si="0"/>
        <v>0</v>
      </c>
      <c r="I35" s="112" t="e">
        <f>($H35*LEFT($B$3,3)/('Library Prep'!$E28)/2000000)</f>
        <v>#DIV/0!</v>
      </c>
      <c r="J35" s="113" t="e">
        <f t="shared" si="1"/>
        <v>#DIV/0!</v>
      </c>
    </row>
    <row r="36" spans="1:10" ht="15" thickBot="1" x14ac:dyDescent="0.35">
      <c r="A36" s="84"/>
      <c r="B36" s="85"/>
      <c r="C36" s="85"/>
      <c r="D36" s="85"/>
      <c r="E36" s="85"/>
      <c r="F36" s="86"/>
      <c r="G36" s="85"/>
      <c r="H36" s="107">
        <f t="shared" si="0"/>
        <v>0</v>
      </c>
      <c r="I36" s="112" t="e">
        <f>($H36*LEFT($B$3,3)/('Library Prep'!$E29)/2000000)</f>
        <v>#DIV/0!</v>
      </c>
      <c r="J36" s="113" t="e">
        <f t="shared" si="1"/>
        <v>#DIV/0!</v>
      </c>
    </row>
    <row r="37" spans="1:10" ht="15" thickBot="1" x14ac:dyDescent="0.35">
      <c r="A37" s="84"/>
      <c r="B37" s="85"/>
      <c r="C37" s="85"/>
      <c r="D37" s="85"/>
      <c r="E37" s="85"/>
      <c r="F37" s="86"/>
      <c r="G37" s="85"/>
      <c r="H37" s="107">
        <f t="shared" si="0"/>
        <v>0</v>
      </c>
      <c r="I37" s="112" t="e">
        <f>($H37*LEFT($B$3,3)/('Library Prep'!$E30)/2000000)</f>
        <v>#DIV/0!</v>
      </c>
      <c r="J37" s="113" t="e">
        <f t="shared" si="1"/>
        <v>#DIV/0!</v>
      </c>
    </row>
    <row r="38" spans="1:10" ht="15" thickBot="1" x14ac:dyDescent="0.35">
      <c r="A38" s="84"/>
      <c r="B38" s="85"/>
      <c r="C38" s="85"/>
      <c r="D38" s="85"/>
      <c r="E38" s="85"/>
      <c r="F38" s="86"/>
      <c r="G38" s="85"/>
      <c r="H38" s="107">
        <f t="shared" si="0"/>
        <v>0</v>
      </c>
      <c r="I38" s="112" t="e">
        <f>($H38*LEFT($B$3,3)/('Library Prep'!$E31)/2000000)</f>
        <v>#DIV/0!</v>
      </c>
      <c r="J38" s="113" t="e">
        <f t="shared" si="1"/>
        <v>#DIV/0!</v>
      </c>
    </row>
    <row r="39" spans="1:10" ht="15" thickBot="1" x14ac:dyDescent="0.35">
      <c r="A39" s="84"/>
      <c r="B39" s="85"/>
      <c r="C39" s="85"/>
      <c r="D39" s="85"/>
      <c r="E39" s="85"/>
      <c r="F39" s="86"/>
      <c r="G39" s="85"/>
      <c r="H39" s="107">
        <f t="shared" si="0"/>
        <v>0</v>
      </c>
      <c r="I39" s="112" t="e">
        <f>($H39*LEFT($B$3,3)/('Library Prep'!$E32)/2000000)</f>
        <v>#DIV/0!</v>
      </c>
      <c r="J39" s="113" t="e">
        <f t="shared" si="1"/>
        <v>#DIV/0!</v>
      </c>
    </row>
    <row r="40" spans="1:10" ht="15" thickBot="1" x14ac:dyDescent="0.35">
      <c r="A40" s="84"/>
      <c r="B40" s="85"/>
      <c r="C40" s="85"/>
      <c r="D40" s="85"/>
      <c r="E40" s="85"/>
      <c r="F40" s="86"/>
      <c r="G40" s="85"/>
      <c r="H40" s="107">
        <f t="shared" si="0"/>
        <v>0</v>
      </c>
      <c r="I40" s="112" t="e">
        <f>($H40*LEFT($B$3,3)/('Library Prep'!$E33)/2000000)</f>
        <v>#DIV/0!</v>
      </c>
      <c r="J40" s="113" t="e">
        <f t="shared" si="1"/>
        <v>#DIV/0!</v>
      </c>
    </row>
    <row r="41" spans="1:10" ht="15" thickBot="1" x14ac:dyDescent="0.35">
      <c r="A41" s="84"/>
      <c r="B41" s="85"/>
      <c r="C41" s="85"/>
      <c r="D41" s="85"/>
      <c r="E41" s="85"/>
      <c r="F41" s="86"/>
      <c r="G41" s="85"/>
      <c r="H41" s="107">
        <f t="shared" si="0"/>
        <v>0</v>
      </c>
      <c r="I41" s="112" t="e">
        <f>($H41*LEFT($B$3,3)/('Library Prep'!$E34)/2000000)</f>
        <v>#DIV/0!</v>
      </c>
      <c r="J41" s="113" t="e">
        <f t="shared" si="1"/>
        <v>#DIV/0!</v>
      </c>
    </row>
    <row r="42" spans="1:10" ht="15" thickBot="1" x14ac:dyDescent="0.35">
      <c r="A42" s="84"/>
      <c r="B42" s="85"/>
      <c r="C42" s="85"/>
      <c r="D42" s="85"/>
      <c r="E42" s="85"/>
      <c r="F42" s="86"/>
      <c r="G42" s="85"/>
      <c r="H42" s="107">
        <f t="shared" si="0"/>
        <v>0</v>
      </c>
      <c r="I42" s="112" t="e">
        <f>($H42*LEFT($B$3,3)/('Library Prep'!$E35)/2000000)</f>
        <v>#DIV/0!</v>
      </c>
      <c r="J42" s="113" t="e">
        <f t="shared" si="1"/>
        <v>#DIV/0!</v>
      </c>
    </row>
    <row r="43" spans="1:10" ht="15" thickBot="1" x14ac:dyDescent="0.35">
      <c r="A43" s="84"/>
      <c r="B43" s="85"/>
      <c r="C43" s="85"/>
      <c r="D43" s="85"/>
      <c r="E43" s="85"/>
      <c r="F43" s="86"/>
      <c r="G43" s="85"/>
      <c r="H43" s="107">
        <f t="shared" si="0"/>
        <v>0</v>
      </c>
      <c r="I43" s="112" t="e">
        <f>($H43*LEFT($B$3,3)/('Library Prep'!$E36)/2000000)</f>
        <v>#DIV/0!</v>
      </c>
      <c r="J43" s="113" t="e">
        <f t="shared" si="1"/>
        <v>#DIV/0!</v>
      </c>
    </row>
    <row r="44" spans="1:10" ht="15" thickBot="1" x14ac:dyDescent="0.35">
      <c r="A44" s="84"/>
      <c r="B44" s="85"/>
      <c r="C44" s="85"/>
      <c r="D44" s="85"/>
      <c r="E44" s="85"/>
      <c r="F44" s="86"/>
      <c r="G44" s="85"/>
      <c r="H44" s="107">
        <f t="shared" si="0"/>
        <v>0</v>
      </c>
      <c r="I44" s="112" t="e">
        <f>($H44*LEFT($B$3,3)/('Library Prep'!$E37)/2000000)</f>
        <v>#DIV/0!</v>
      </c>
      <c r="J44" s="113" t="e">
        <f t="shared" si="1"/>
        <v>#DIV/0!</v>
      </c>
    </row>
    <row r="45" spans="1:10" ht="15" thickBot="1" x14ac:dyDescent="0.35">
      <c r="A45" s="84"/>
      <c r="B45" s="85"/>
      <c r="C45" s="85"/>
      <c r="D45" s="85"/>
      <c r="E45" s="85"/>
      <c r="F45" s="86"/>
      <c r="G45" s="85"/>
      <c r="H45" s="107">
        <f t="shared" si="0"/>
        <v>0</v>
      </c>
      <c r="I45" s="112" t="e">
        <f>($H45*LEFT($B$3,3)/('Library Prep'!$E38)/2000000)</f>
        <v>#DIV/0!</v>
      </c>
      <c r="J45" s="113" t="e">
        <f t="shared" si="1"/>
        <v>#DIV/0!</v>
      </c>
    </row>
    <row r="46" spans="1:10" ht="15" thickBot="1" x14ac:dyDescent="0.35">
      <c r="A46" s="84"/>
      <c r="B46" s="85"/>
      <c r="C46" s="85"/>
      <c r="D46" s="85"/>
      <c r="E46" s="85"/>
      <c r="F46" s="86"/>
      <c r="G46" s="85"/>
      <c r="H46" s="107">
        <f t="shared" si="0"/>
        <v>0</v>
      </c>
      <c r="I46" s="112" t="e">
        <f>($H46*LEFT($B$3,3)/('Library Prep'!$E39)/2000000)</f>
        <v>#DIV/0!</v>
      </c>
      <c r="J46" s="113" t="e">
        <f t="shared" si="1"/>
        <v>#DIV/0!</v>
      </c>
    </row>
    <row r="47" spans="1:10" ht="15" thickBot="1" x14ac:dyDescent="0.35">
      <c r="A47" s="84"/>
      <c r="B47" s="85"/>
      <c r="C47" s="85"/>
      <c r="D47" s="85"/>
      <c r="E47" s="85"/>
      <c r="F47" s="86"/>
      <c r="G47" s="85"/>
      <c r="H47" s="107">
        <f t="shared" si="0"/>
        <v>0</v>
      </c>
      <c r="I47" s="112" t="e">
        <f>($H47*LEFT($B$3,3)/('Library Prep'!$E40)/2000000)</f>
        <v>#DIV/0!</v>
      </c>
      <c r="J47" s="113" t="e">
        <f t="shared" si="1"/>
        <v>#DIV/0!</v>
      </c>
    </row>
    <row r="48" spans="1:10" ht="15" thickBot="1" x14ac:dyDescent="0.35">
      <c r="A48" s="84"/>
      <c r="B48" s="85"/>
      <c r="C48" s="85"/>
      <c r="D48" s="85"/>
      <c r="E48" s="85"/>
      <c r="F48" s="86"/>
      <c r="G48" s="85"/>
      <c r="H48" s="107">
        <f t="shared" si="0"/>
        <v>0</v>
      </c>
      <c r="I48" s="112" t="e">
        <f>($H48*LEFT($B$3,3)/('Library Prep'!$E41)/2000000)</f>
        <v>#DIV/0!</v>
      </c>
      <c r="J48" s="113" t="e">
        <f t="shared" si="1"/>
        <v>#DIV/0!</v>
      </c>
    </row>
    <row r="49" spans="1:10" ht="15" thickBot="1" x14ac:dyDescent="0.35">
      <c r="A49" s="84"/>
      <c r="B49" s="85"/>
      <c r="C49" s="85"/>
      <c r="D49" s="85"/>
      <c r="E49" s="85"/>
      <c r="F49" s="86"/>
      <c r="G49" s="85"/>
      <c r="H49" s="107">
        <f t="shared" si="0"/>
        <v>0</v>
      </c>
      <c r="I49" s="112" t="e">
        <f>($H49*LEFT($B$3,3)/('Library Prep'!$E42)/2000000)</f>
        <v>#DIV/0!</v>
      </c>
      <c r="J49" s="113" t="e">
        <f t="shared" si="1"/>
        <v>#DIV/0!</v>
      </c>
    </row>
    <row r="50" spans="1:10" ht="15" thickBot="1" x14ac:dyDescent="0.35">
      <c r="A50" s="84"/>
      <c r="B50" s="85"/>
      <c r="C50" s="85"/>
      <c r="D50" s="85"/>
      <c r="E50" s="85"/>
      <c r="F50" s="86"/>
      <c r="G50" s="85"/>
      <c r="H50" s="107">
        <f t="shared" si="0"/>
        <v>0</v>
      </c>
      <c r="I50" s="112" t="e">
        <f>($H50*LEFT($B$3,3)/('Library Prep'!$E43)/2000000)</f>
        <v>#DIV/0!</v>
      </c>
      <c r="J50" s="113" t="e">
        <f t="shared" si="1"/>
        <v>#DIV/0!</v>
      </c>
    </row>
    <row r="51" spans="1:10" ht="15" thickBot="1" x14ac:dyDescent="0.35">
      <c r="A51" s="84"/>
      <c r="B51" s="85"/>
      <c r="C51" s="85"/>
      <c r="D51" s="85"/>
      <c r="E51" s="85"/>
      <c r="F51" s="86"/>
      <c r="G51" s="85"/>
      <c r="H51" s="107">
        <f t="shared" si="0"/>
        <v>0</v>
      </c>
      <c r="I51" s="112" t="e">
        <f>($H51*LEFT($B$3,3)/('Library Prep'!$E44)/2000000)</f>
        <v>#DIV/0!</v>
      </c>
      <c r="J51" s="113" t="e">
        <f t="shared" si="1"/>
        <v>#DIV/0!</v>
      </c>
    </row>
    <row r="52" spans="1:10" ht="15" thickBot="1" x14ac:dyDescent="0.35">
      <c r="A52" s="84"/>
      <c r="B52" s="85"/>
      <c r="C52" s="85"/>
      <c r="D52" s="85"/>
      <c r="E52" s="85"/>
      <c r="F52" s="86"/>
      <c r="G52" s="85"/>
      <c r="H52" s="107">
        <f t="shared" si="0"/>
        <v>0</v>
      </c>
      <c r="I52" s="112" t="e">
        <f>($H52*LEFT($B$3,3)/('Library Prep'!$E45)/2000000)</f>
        <v>#DIV/0!</v>
      </c>
      <c r="J52" s="113" t="e">
        <f t="shared" si="1"/>
        <v>#DIV/0!</v>
      </c>
    </row>
    <row r="53" spans="1:10" ht="15" thickBot="1" x14ac:dyDescent="0.35">
      <c r="A53" s="84"/>
      <c r="B53" s="85"/>
      <c r="C53" s="85"/>
      <c r="D53" s="85"/>
      <c r="E53" s="85"/>
      <c r="F53" s="86"/>
      <c r="G53" s="85"/>
      <c r="H53" s="107">
        <f t="shared" si="0"/>
        <v>0</v>
      </c>
      <c r="I53" s="112" t="e">
        <f>($H53*LEFT($B$3,3)/('Library Prep'!$E46)/2000000)</f>
        <v>#DIV/0!</v>
      </c>
      <c r="J53" s="113" t="e">
        <f t="shared" si="1"/>
        <v>#DIV/0!</v>
      </c>
    </row>
    <row r="54" spans="1:10" ht="15" thickBot="1" x14ac:dyDescent="0.35">
      <c r="A54" s="84"/>
      <c r="B54" s="85"/>
      <c r="C54" s="85"/>
      <c r="D54" s="85"/>
      <c r="E54" s="85"/>
      <c r="F54" s="86"/>
      <c r="G54" s="85"/>
      <c r="H54" s="107">
        <f t="shared" si="0"/>
        <v>0</v>
      </c>
      <c r="I54" s="112" t="e">
        <f>($H54*LEFT($B$3,3)/('Library Prep'!$E47)/2000000)</f>
        <v>#DIV/0!</v>
      </c>
      <c r="J54" s="113" t="e">
        <f t="shared" si="1"/>
        <v>#DIV/0!</v>
      </c>
    </row>
    <row r="55" spans="1:10" ht="15" thickBot="1" x14ac:dyDescent="0.35">
      <c r="A55" s="84"/>
      <c r="B55" s="85"/>
      <c r="C55" s="85"/>
      <c r="D55" s="85"/>
      <c r="E55" s="85"/>
      <c r="F55" s="86"/>
      <c r="G55" s="85"/>
      <c r="H55" s="107">
        <f t="shared" si="0"/>
        <v>0</v>
      </c>
      <c r="I55" s="112" t="e">
        <f>($H55*LEFT($B$3,3)/('Library Prep'!$E48)/2000000)</f>
        <v>#DIV/0!</v>
      </c>
      <c r="J55" s="113" t="e">
        <f t="shared" si="1"/>
        <v>#DIV/0!</v>
      </c>
    </row>
    <row r="56" spans="1:10" ht="15" thickBot="1" x14ac:dyDescent="0.35">
      <c r="A56" s="84"/>
      <c r="B56" s="85"/>
      <c r="C56" s="85"/>
      <c r="D56" s="85"/>
      <c r="E56" s="85"/>
      <c r="F56" s="86"/>
      <c r="G56" s="85"/>
      <c r="H56" s="107">
        <f t="shared" si="0"/>
        <v>0</v>
      </c>
      <c r="I56" s="112" t="e">
        <f>($H56*LEFT($B$3,3)/('Library Prep'!$E49)/2000000)</f>
        <v>#DIV/0!</v>
      </c>
      <c r="J56" s="113" t="e">
        <f t="shared" si="1"/>
        <v>#DIV/0!</v>
      </c>
    </row>
    <row r="57" spans="1:10" ht="15" thickBot="1" x14ac:dyDescent="0.35">
      <c r="A57" s="84"/>
      <c r="B57" s="85"/>
      <c r="C57" s="85"/>
      <c r="D57" s="85"/>
      <c r="E57" s="85"/>
      <c r="F57" s="86"/>
      <c r="G57" s="85"/>
      <c r="H57" s="107">
        <f t="shared" si="0"/>
        <v>0</v>
      </c>
      <c r="I57" s="112" t="e">
        <f>($H57*LEFT($B$3,3)/('Library Prep'!$E50)/2000000)</f>
        <v>#DIV/0!</v>
      </c>
      <c r="J57" s="113" t="e">
        <f t="shared" si="1"/>
        <v>#DIV/0!</v>
      </c>
    </row>
    <row r="58" spans="1:10" ht="15" thickBot="1" x14ac:dyDescent="0.35">
      <c r="A58" s="84"/>
      <c r="B58" s="85"/>
      <c r="C58" s="85"/>
      <c r="D58" s="85"/>
      <c r="E58" s="85"/>
      <c r="F58" s="86"/>
      <c r="G58" s="85"/>
      <c r="H58" s="107">
        <f t="shared" si="0"/>
        <v>0</v>
      </c>
      <c r="I58" s="112" t="e">
        <f>($H58*LEFT($B$3,3)/('Library Prep'!$E51)/2000000)</f>
        <v>#DIV/0!</v>
      </c>
      <c r="J58" s="113" t="e">
        <f t="shared" si="1"/>
        <v>#DIV/0!</v>
      </c>
    </row>
    <row r="59" spans="1:10" ht="15" thickBot="1" x14ac:dyDescent="0.35">
      <c r="A59" s="84"/>
      <c r="B59" s="85"/>
      <c r="C59" s="85"/>
      <c r="D59" s="85"/>
      <c r="E59" s="85"/>
      <c r="F59" s="86"/>
      <c r="G59" s="85"/>
      <c r="H59" s="107">
        <f t="shared" si="0"/>
        <v>0</v>
      </c>
      <c r="I59" s="112" t="e">
        <f>($H59*LEFT($B$3,3)/('Library Prep'!$E52)/2000000)</f>
        <v>#DIV/0!</v>
      </c>
      <c r="J59" s="113" t="e">
        <f t="shared" si="1"/>
        <v>#DIV/0!</v>
      </c>
    </row>
    <row r="60" spans="1:10" ht="15" thickBot="1" x14ac:dyDescent="0.35">
      <c r="A60" s="84"/>
      <c r="B60" s="85"/>
      <c r="C60" s="85"/>
      <c r="D60" s="85"/>
      <c r="E60" s="85"/>
      <c r="F60" s="86"/>
      <c r="G60" s="85"/>
      <c r="H60" s="107">
        <f t="shared" si="0"/>
        <v>0</v>
      </c>
      <c r="I60" s="112" t="e">
        <f>($H60*LEFT($B$3,3)/('Library Prep'!$E53)/2000000)</f>
        <v>#DIV/0!</v>
      </c>
      <c r="J60" s="113" t="e">
        <f t="shared" si="1"/>
        <v>#DIV/0!</v>
      </c>
    </row>
    <row r="61" spans="1:10" ht="15" thickBot="1" x14ac:dyDescent="0.35">
      <c r="A61" s="84"/>
      <c r="B61" s="85"/>
      <c r="C61" s="85"/>
      <c r="D61" s="85"/>
      <c r="E61" s="85"/>
      <c r="F61" s="86"/>
      <c r="G61" s="85"/>
      <c r="H61" s="107">
        <f t="shared" si="0"/>
        <v>0</v>
      </c>
      <c r="I61" s="112" t="e">
        <f>($H61*LEFT($B$3,3)/('Library Prep'!$E54)/2000000)</f>
        <v>#DIV/0!</v>
      </c>
      <c r="J61" s="113" t="e">
        <f t="shared" si="1"/>
        <v>#DIV/0!</v>
      </c>
    </row>
    <row r="62" spans="1:10" ht="15" thickBot="1" x14ac:dyDescent="0.35">
      <c r="A62" s="84"/>
      <c r="B62" s="85"/>
      <c r="C62" s="85"/>
      <c r="D62" s="85"/>
      <c r="E62" s="85"/>
      <c r="F62" s="86"/>
      <c r="G62" s="85"/>
      <c r="H62" s="107">
        <f t="shared" si="0"/>
        <v>0</v>
      </c>
      <c r="I62" s="112" t="e">
        <f>($H62*LEFT($B$3,3)/('Library Prep'!$E55)/2000000)</f>
        <v>#DIV/0!</v>
      </c>
      <c r="J62" s="113" t="e">
        <f t="shared" si="1"/>
        <v>#DIV/0!</v>
      </c>
    </row>
    <row r="63" spans="1:10" ht="15" thickBot="1" x14ac:dyDescent="0.35">
      <c r="A63" s="84"/>
      <c r="B63" s="85"/>
      <c r="C63" s="85"/>
      <c r="D63" s="85"/>
      <c r="E63" s="85"/>
      <c r="F63" s="86"/>
      <c r="G63" s="85"/>
      <c r="H63" s="107">
        <f t="shared" si="0"/>
        <v>0</v>
      </c>
      <c r="I63" s="112" t="e">
        <f>($H63*LEFT($B$3,3)/('Library Prep'!$E56)/2000000)</f>
        <v>#DIV/0!</v>
      </c>
      <c r="J63" s="113" t="e">
        <f t="shared" si="1"/>
        <v>#DIV/0!</v>
      </c>
    </row>
    <row r="64" spans="1:10" ht="15" thickBot="1" x14ac:dyDescent="0.35">
      <c r="A64" s="84"/>
      <c r="B64" s="85"/>
      <c r="C64" s="85"/>
      <c r="D64" s="85"/>
      <c r="E64" s="85"/>
      <c r="F64" s="86"/>
      <c r="G64" s="85"/>
      <c r="H64" s="107">
        <f t="shared" si="0"/>
        <v>0</v>
      </c>
      <c r="I64" s="112" t="e">
        <f>($H64*LEFT($B$3,3)/('Library Prep'!$E57)/2000000)</f>
        <v>#DIV/0!</v>
      </c>
      <c r="J64" s="113" t="e">
        <f t="shared" si="1"/>
        <v>#DIV/0!</v>
      </c>
    </row>
    <row r="65" spans="1:10" ht="15" thickBot="1" x14ac:dyDescent="0.35">
      <c r="A65" s="84"/>
      <c r="B65" s="85"/>
      <c r="C65" s="85"/>
      <c r="D65" s="85"/>
      <c r="E65" s="85"/>
      <c r="F65" s="86"/>
      <c r="G65" s="85"/>
      <c r="H65" s="107">
        <f t="shared" si="0"/>
        <v>0</v>
      </c>
      <c r="I65" s="112" t="e">
        <f>($H65*LEFT($B$3,3)/('Library Prep'!$E58)/2000000)</f>
        <v>#DIV/0!</v>
      </c>
      <c r="J65" s="113" t="e">
        <f t="shared" si="1"/>
        <v>#DIV/0!</v>
      </c>
    </row>
    <row r="66" spans="1:10" ht="15" thickBot="1" x14ac:dyDescent="0.35">
      <c r="A66" s="84"/>
      <c r="B66" s="85"/>
      <c r="C66" s="85"/>
      <c r="D66" s="85"/>
      <c r="E66" s="85"/>
      <c r="F66" s="86"/>
      <c r="G66" s="85"/>
      <c r="H66" s="107">
        <f t="shared" si="0"/>
        <v>0</v>
      </c>
      <c r="I66" s="112" t="e">
        <f>($H66*LEFT($B$3,3)/('Library Prep'!$E59)/2000000)</f>
        <v>#DIV/0!</v>
      </c>
      <c r="J66" s="113" t="e">
        <f t="shared" si="1"/>
        <v>#DIV/0!</v>
      </c>
    </row>
    <row r="67" spans="1:10" ht="15" thickBot="1" x14ac:dyDescent="0.35">
      <c r="A67" s="84"/>
      <c r="B67" s="85"/>
      <c r="C67" s="85"/>
      <c r="D67" s="85"/>
      <c r="E67" s="85"/>
      <c r="F67" s="86"/>
      <c r="G67" s="85"/>
      <c r="H67" s="107">
        <f t="shared" si="0"/>
        <v>0</v>
      </c>
      <c r="I67" s="112" t="e">
        <f>($H67*LEFT($B$3,3)/('Library Prep'!$E60)/2000000)</f>
        <v>#DIV/0!</v>
      </c>
      <c r="J67" s="113" t="e">
        <f t="shared" si="1"/>
        <v>#DIV/0!</v>
      </c>
    </row>
    <row r="68" spans="1:10" ht="15" thickBot="1" x14ac:dyDescent="0.35">
      <c r="A68" s="84"/>
      <c r="B68" s="85"/>
      <c r="C68" s="85"/>
      <c r="D68" s="85"/>
      <c r="E68" s="85"/>
      <c r="F68" s="86"/>
      <c r="G68" s="85"/>
      <c r="H68" s="107">
        <f t="shared" si="0"/>
        <v>0</v>
      </c>
      <c r="I68" s="112" t="e">
        <f>($H68*LEFT($B$3,3)/('Library Prep'!$E61)/2000000)</f>
        <v>#DIV/0!</v>
      </c>
      <c r="J68" s="113" t="e">
        <f t="shared" si="1"/>
        <v>#DIV/0!</v>
      </c>
    </row>
    <row r="69" spans="1:10" ht="15" thickBot="1" x14ac:dyDescent="0.35">
      <c r="A69" s="84"/>
      <c r="B69" s="85"/>
      <c r="C69" s="85"/>
      <c r="D69" s="85"/>
      <c r="E69" s="85"/>
      <c r="F69" s="86"/>
      <c r="G69" s="85"/>
      <c r="H69" s="107">
        <f t="shared" si="0"/>
        <v>0</v>
      </c>
      <c r="I69" s="112" t="e">
        <f>($H69*LEFT($B$3,3)/('Library Prep'!$E62)/2000000)</f>
        <v>#DIV/0!</v>
      </c>
      <c r="J69" s="113" t="e">
        <f t="shared" si="1"/>
        <v>#DIV/0!</v>
      </c>
    </row>
    <row r="70" spans="1:10" ht="15" thickBot="1" x14ac:dyDescent="0.35">
      <c r="A70" s="84"/>
      <c r="B70" s="85"/>
      <c r="C70" s="85"/>
      <c r="D70" s="85"/>
      <c r="E70" s="85"/>
      <c r="F70" s="86"/>
      <c r="G70" s="85"/>
      <c r="H70" s="107">
        <f t="shared" si="0"/>
        <v>0</v>
      </c>
      <c r="I70" s="112" t="e">
        <f>($H70*LEFT($B$3,3)/('Library Prep'!$E63)/2000000)</f>
        <v>#DIV/0!</v>
      </c>
      <c r="J70" s="113" t="e">
        <f t="shared" si="1"/>
        <v>#DIV/0!</v>
      </c>
    </row>
    <row r="71" spans="1:10" ht="15" thickBot="1" x14ac:dyDescent="0.35">
      <c r="A71" s="84"/>
      <c r="B71" s="85"/>
      <c r="C71" s="85"/>
      <c r="D71" s="85"/>
      <c r="E71" s="85"/>
      <c r="F71" s="86"/>
      <c r="G71" s="85"/>
      <c r="H71" s="107">
        <f t="shared" si="0"/>
        <v>0</v>
      </c>
      <c r="I71" s="112" t="e">
        <f>($H71*LEFT($B$3,3)/('Library Prep'!$E64)/2000000)</f>
        <v>#DIV/0!</v>
      </c>
      <c r="J71" s="113" t="e">
        <f t="shared" si="1"/>
        <v>#DIV/0!</v>
      </c>
    </row>
    <row r="72" spans="1:10" ht="15" thickBot="1" x14ac:dyDescent="0.35">
      <c r="A72" s="84"/>
      <c r="B72" s="85"/>
      <c r="C72" s="85"/>
      <c r="D72" s="85"/>
      <c r="E72" s="85"/>
      <c r="F72" s="86"/>
      <c r="G72" s="85"/>
      <c r="H72" s="107">
        <f t="shared" si="0"/>
        <v>0</v>
      </c>
      <c r="I72" s="112" t="e">
        <f>($H72*LEFT($B$3,3)/('Library Prep'!$E65)/2000000)</f>
        <v>#DIV/0!</v>
      </c>
      <c r="J72" s="113" t="e">
        <f t="shared" si="1"/>
        <v>#DIV/0!</v>
      </c>
    </row>
    <row r="73" spans="1:10" ht="15" thickBot="1" x14ac:dyDescent="0.35">
      <c r="A73" s="84"/>
      <c r="B73" s="85"/>
      <c r="C73" s="85"/>
      <c r="D73" s="85"/>
      <c r="E73" s="85"/>
      <c r="F73" s="86"/>
      <c r="G73" s="85"/>
      <c r="H73" s="107">
        <f t="shared" si="0"/>
        <v>0</v>
      </c>
      <c r="I73" s="112" t="e">
        <f>($H73*LEFT($B$3,3)/('Library Prep'!$E66)/2000000)</f>
        <v>#DIV/0!</v>
      </c>
      <c r="J73" s="113" t="e">
        <f t="shared" si="1"/>
        <v>#DIV/0!</v>
      </c>
    </row>
    <row r="74" spans="1:10" ht="15" thickBot="1" x14ac:dyDescent="0.35">
      <c r="A74" s="84"/>
      <c r="B74" s="85"/>
      <c r="C74" s="85"/>
      <c r="D74" s="85"/>
      <c r="E74" s="85"/>
      <c r="F74" s="86"/>
      <c r="G74" s="85"/>
      <c r="H74" s="107">
        <f t="shared" si="0"/>
        <v>0</v>
      </c>
      <c r="I74" s="112" t="e">
        <f>($H74*LEFT($B$3,3)/('Library Prep'!$E67)/2000000)</f>
        <v>#DIV/0!</v>
      </c>
      <c r="J74" s="113" t="e">
        <f t="shared" si="1"/>
        <v>#DIV/0!</v>
      </c>
    </row>
    <row r="75" spans="1:10" ht="15" thickBot="1" x14ac:dyDescent="0.35">
      <c r="A75" s="84"/>
      <c r="B75" s="85"/>
      <c r="C75" s="85"/>
      <c r="D75" s="85"/>
      <c r="E75" s="85"/>
      <c r="F75" s="86"/>
      <c r="G75" s="85"/>
      <c r="H75" s="107">
        <f t="shared" si="0"/>
        <v>0</v>
      </c>
      <c r="I75" s="112" t="e">
        <f>($H75*LEFT($B$3,3)/('Library Prep'!$E68)/2000000)</f>
        <v>#DIV/0!</v>
      </c>
      <c r="J75" s="113" t="e">
        <f t="shared" si="1"/>
        <v>#DIV/0!</v>
      </c>
    </row>
    <row r="76" spans="1:10" ht="15" thickBot="1" x14ac:dyDescent="0.35">
      <c r="A76" s="84"/>
      <c r="B76" s="85"/>
      <c r="C76" s="85"/>
      <c r="D76" s="85"/>
      <c r="E76" s="85"/>
      <c r="F76" s="86"/>
      <c r="G76" s="85"/>
      <c r="H76" s="107">
        <f t="shared" si="0"/>
        <v>0</v>
      </c>
      <c r="I76" s="112" t="e">
        <f>($H76*LEFT($B$3,3)/('Library Prep'!$E69)/2000000)</f>
        <v>#DIV/0!</v>
      </c>
      <c r="J76" s="113" t="e">
        <f t="shared" si="1"/>
        <v>#DIV/0!</v>
      </c>
    </row>
    <row r="77" spans="1:10" ht="15" thickBot="1" x14ac:dyDescent="0.35">
      <c r="A77" s="84"/>
      <c r="B77" s="85"/>
      <c r="C77" s="85"/>
      <c r="D77" s="85"/>
      <c r="E77" s="85"/>
      <c r="F77" s="86"/>
      <c r="G77" s="85"/>
      <c r="H77" s="107">
        <f t="shared" si="0"/>
        <v>0</v>
      </c>
      <c r="I77" s="112" t="e">
        <f>($H77*LEFT($B$3,3)/('Library Prep'!$E70)/2000000)</f>
        <v>#DIV/0!</v>
      </c>
      <c r="J77" s="113" t="e">
        <f t="shared" si="1"/>
        <v>#DIV/0!</v>
      </c>
    </row>
    <row r="78" spans="1:10" ht="15" thickBot="1" x14ac:dyDescent="0.35">
      <c r="A78" s="84"/>
      <c r="B78" s="85"/>
      <c r="C78" s="85"/>
      <c r="D78" s="85"/>
      <c r="E78" s="85"/>
      <c r="F78" s="86"/>
      <c r="G78" s="85"/>
      <c r="H78" s="107">
        <f t="shared" si="0"/>
        <v>0</v>
      </c>
      <c r="I78" s="112" t="e">
        <f>($H78*LEFT($B$3,3)/('Library Prep'!$E71)/2000000)</f>
        <v>#DIV/0!</v>
      </c>
      <c r="J78" s="113" t="e">
        <f t="shared" si="1"/>
        <v>#DIV/0!</v>
      </c>
    </row>
    <row r="79" spans="1:10" ht="15" thickBot="1" x14ac:dyDescent="0.35">
      <c r="A79" s="84"/>
      <c r="B79" s="85"/>
      <c r="C79" s="85"/>
      <c r="D79" s="85"/>
      <c r="E79" s="85"/>
      <c r="F79" s="86"/>
      <c r="G79" s="85"/>
      <c r="H79" s="107">
        <f t="shared" si="0"/>
        <v>0</v>
      </c>
      <c r="I79" s="112" t="e">
        <f>($H79*LEFT($B$3,3)/('Library Prep'!$E72)/2000000)</f>
        <v>#DIV/0!</v>
      </c>
      <c r="J79" s="113" t="e">
        <f t="shared" si="1"/>
        <v>#DIV/0!</v>
      </c>
    </row>
    <row r="80" spans="1:10" ht="15" thickBot="1" x14ac:dyDescent="0.35">
      <c r="A80" s="88"/>
      <c r="B80" s="89"/>
      <c r="C80" s="89"/>
      <c r="D80" s="89"/>
      <c r="E80" s="89"/>
      <c r="F80" s="90"/>
      <c r="G80" s="89"/>
      <c r="H80" s="111">
        <f t="shared" si="0"/>
        <v>0</v>
      </c>
      <c r="I80" s="114" t="e">
        <f>($H80*LEFT($B$3,3)/('Library Prep'!$E73)/2000000)</f>
        <v>#DIV/0!</v>
      </c>
      <c r="J80" s="115" t="e">
        <f t="shared" si="1"/>
        <v>#DIV/0!</v>
      </c>
    </row>
    <row r="82" spans="1:3" x14ac:dyDescent="0.3">
      <c r="A82" s="168" t="s">
        <v>157</v>
      </c>
      <c r="B82" s="168"/>
      <c r="C82" s="168"/>
    </row>
    <row r="83" spans="1:3" x14ac:dyDescent="0.3">
      <c r="A83" s="53" t="s">
        <v>141</v>
      </c>
      <c r="B83" s="53">
        <v>5000000</v>
      </c>
    </row>
    <row r="84" spans="1:3" x14ac:dyDescent="0.3">
      <c r="A84" s="53" t="s">
        <v>140</v>
      </c>
      <c r="B84" s="53">
        <v>5000000</v>
      </c>
    </row>
    <row r="85" spans="1:3" x14ac:dyDescent="0.3">
      <c r="A85" s="53" t="s">
        <v>142</v>
      </c>
      <c r="B85" s="53">
        <v>3000000</v>
      </c>
    </row>
    <row r="86" spans="1:3" x14ac:dyDescent="0.3">
      <c r="A86" s="53" t="s">
        <v>143</v>
      </c>
      <c r="B86" s="53">
        <v>1600000</v>
      </c>
    </row>
    <row r="87" spans="1:3" x14ac:dyDescent="0.3">
      <c r="A87" s="53" t="s">
        <v>158</v>
      </c>
      <c r="B87" s="53">
        <v>5000000</v>
      </c>
    </row>
    <row r="88" spans="1:3" x14ac:dyDescent="0.3">
      <c r="A88" s="53" t="s">
        <v>159</v>
      </c>
      <c r="B88" s="53">
        <v>5000000</v>
      </c>
    </row>
    <row r="89" spans="1:3" x14ac:dyDescent="0.3">
      <c r="A89" s="53" t="s">
        <v>160</v>
      </c>
      <c r="B89" s="53">
        <v>4000000</v>
      </c>
    </row>
    <row r="1219" spans="1:1" x14ac:dyDescent="0.3">
      <c r="A1219" s="53" t="s">
        <v>161</v>
      </c>
    </row>
    <row r="1299" spans="1:1" x14ac:dyDescent="0.3">
      <c r="A1299" s="53" t="s">
        <v>162</v>
      </c>
    </row>
  </sheetData>
  <mergeCells count="15">
    <mergeCell ref="A82:C82"/>
    <mergeCell ref="C9:D9"/>
    <mergeCell ref="C5:D6"/>
    <mergeCell ref="I13:I16"/>
    <mergeCell ref="L1:O1"/>
    <mergeCell ref="E5:G6"/>
    <mergeCell ref="H5:H7"/>
    <mergeCell ref="E9:G9"/>
    <mergeCell ref="I6:I8"/>
    <mergeCell ref="J13:J16"/>
    <mergeCell ref="L8:O9"/>
    <mergeCell ref="L10:O11"/>
    <mergeCell ref="L2:O3"/>
    <mergeCell ref="L4:O5"/>
    <mergeCell ref="L6:O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147CAC05253244AA89A7DD330C80FE" ma:contentTypeVersion="57" ma:contentTypeDescription="Create a new document." ma:contentTypeScope="" ma:versionID="b4febcb633dcdbd96c94775129e734f2">
  <xsd:schema xmlns:xsd="http://www.w3.org/2001/XMLSchema" xmlns:xs="http://www.w3.org/2001/XMLSchema" xmlns:p="http://schemas.microsoft.com/office/2006/metadata/properties" xmlns:ns2="6b710c5f-2dc9-4c37-bd29-2e6939e2cde5" xmlns:ns3="7cf1ad24-137d-4da9-be11-d72e8473f7e1" targetNamespace="http://schemas.microsoft.com/office/2006/metadata/properties" ma:root="true" ma:fieldsID="6c1222fbf26748f4b033be2996352230" ns2:_="" ns3:_="">
    <xsd:import namespace="6b710c5f-2dc9-4c37-bd29-2e6939e2cde5"/>
    <xsd:import namespace="7cf1ad24-137d-4da9-be11-d72e8473f7e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10c5f-2dc9-4c37-bd29-2e6939e2cde5" elementFormDefault="qualified">
    <xsd:import namespace="http://schemas.microsoft.com/office/2006/documentManagement/types"/>
    <xsd:import namespace="http://schemas.microsoft.com/office/infopath/2007/PartnerControls"/>
    <xsd:element name="_dlc_DocId" ma:index="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1ad24-137d-4da9-be11-d72e8473f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A12099-FE9B-4044-BEDA-416138B493AE}"/>
</file>

<file path=customXml/itemProps2.xml><?xml version="1.0" encoding="utf-8"?>
<ds:datastoreItem xmlns:ds="http://schemas.openxmlformats.org/officeDocument/2006/customXml" ds:itemID="{97947EA1-4448-4938-8F16-426791BCCE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C0125B-08D4-4BC1-9524-2C12DF13B5DB}">
  <ds:schemaRefs>
    <ds:schemaRef ds:uri="http://purl.org/dc/elements/1.1/"/>
    <ds:schemaRef ds:uri="http://www.w3.org/XML/1998/namespace"/>
    <ds:schemaRef ds:uri="http://purl.org/dc/terms/"/>
    <ds:schemaRef ds:uri="6b710c5f-2dc9-4c37-bd29-2e6939e2cde5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cf1ad24-137d-4da9-be11-d72e8473f7e1"/>
  </ds:schemaRefs>
</ds:datastoreItem>
</file>

<file path=customXml/itemProps4.xml><?xml version="1.0" encoding="utf-8"?>
<ds:datastoreItem xmlns:ds="http://schemas.openxmlformats.org/officeDocument/2006/customXml" ds:itemID="{49B4D616-8A11-4F8E-A78C-BF5C189B3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710c5f-2dc9-4c37-bd29-2e6939e2cde5"/>
    <ds:schemaRef ds:uri="7cf1ad24-137d-4da9-be11-d72e8473f7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Library Prep</vt:lpstr>
      <vt:lpstr>IEM_SampleSheet</vt:lpstr>
      <vt:lpstr>LRM_SampleSheet</vt:lpstr>
      <vt:lpstr>iSeq_SampleSheet</vt:lpstr>
      <vt:lpstr>Indexes</vt:lpstr>
      <vt:lpstr>Metrics</vt:lpstr>
      <vt:lpstr>Molarity</vt:lpstr>
      <vt:lpstr>PoolConcentration</vt:lpstr>
      <vt:lpstr>PoolDilution</vt:lpstr>
      <vt:lpstr>RSBDilution</vt:lpstr>
    </vt:vector>
  </TitlesOfParts>
  <Manager/>
  <Company>Centers for Disease Control and Prevention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>Truong, Jenny (CDC/DDID/NCEZID/DFWED)</cp:lastModifiedBy>
  <cp:revision/>
  <dcterms:created xsi:type="dcterms:W3CDTF">2018-10-03T15:47:40Z</dcterms:created>
  <dcterms:modified xsi:type="dcterms:W3CDTF">2021-03-31T17:19:27Z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0x010100C4153E15BBA51E4F9C86AECC4982C2E3</vt:lpwstr>
  </property>
  <property fmtid="{D5CDD505-2E9C-101B-9397-08002B2CF9AE}" pid="3" name="_dlc_DocIdItemGuid">
    <vt:lpwstr>f0fcd586-c2b5-4e28-882c-04b656c3d4d6</vt:lpwstr>
  </property>
  <property fmtid="{D5CDD505-2E9C-101B-9397-08002B2CF9AE}" pid="4" name="MSIP_Label_7b94a7b8-f06c-4dfe-bdcc-9b548fd58c31_Enabled">
    <vt:lpwstr>true</vt:lpwstr>
  </property>
  <property fmtid="{D5CDD505-2E9C-101B-9397-08002B2CF9AE}" pid="5" name="MSIP_Label_7b94a7b8-f06c-4dfe-bdcc-9b548fd58c31_SetDate">
    <vt:lpwstr>2021-03-18T13:45:51Z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Name">
    <vt:lpwstr>7b94a7b8-f06c-4dfe-bdcc-9b548fd58c31</vt:lpwstr>
  </property>
  <property fmtid="{D5CDD505-2E9C-101B-9397-08002B2CF9AE}" pid="8" name="MSIP_Label_7b94a7b8-f06c-4dfe-bdcc-9b548fd58c31_SiteId">
    <vt:lpwstr>9ce70869-60db-44fd-abe8-d2767077fc8f</vt:lpwstr>
  </property>
  <property fmtid="{D5CDD505-2E9C-101B-9397-08002B2CF9AE}" pid="9" name="MSIP_Label_7b94a7b8-f06c-4dfe-bdcc-9b548fd58c31_ActionId">
    <vt:lpwstr>a8dbc98f-886d-49fa-be32-6240fdcf7e2c</vt:lpwstr>
  </property>
  <property fmtid="{D5CDD505-2E9C-101B-9397-08002B2CF9AE}" pid="10" name="MSIP_Label_7b94a7b8-f06c-4dfe-bdcc-9b548fd58c31_ContentBits">
    <vt:lpwstr>0</vt:lpwstr>
  </property>
  <property fmtid="{D5CDD505-2E9C-101B-9397-08002B2CF9AE}" pid="11" name="Order">
    <vt:r8>5500</vt:r8>
  </property>
  <property fmtid="{D5CDD505-2E9C-101B-9397-08002B2CF9AE}" pid="12" name="TemplateUrl">
    <vt:lpwstr/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