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\\Cdc\project\CCID_NCZVED_DFBMD_PulseNet\QAQC\QAQC_Manual\PNLs-Laboratory SOPs\PNL35- Illumina DNA Prep Appendices and Workbooks\"/>
    </mc:Choice>
  </mc:AlternateContent>
  <xr:revisionPtr revIDLastSave="0" documentId="8_{98C135CA-0EB1-4B90-BD11-29598BC395A9}" xr6:coauthVersionLast="46" xr6:coauthVersionMax="46" xr10:uidLastSave="{00000000-0000-0000-0000-000000000000}"/>
  <bookViews>
    <workbookView xWindow="25080" yWindow="-120" windowWidth="19440" windowHeight="15000" tabRatio="776" xr2:uid="{00000000-000D-0000-FFFF-FFFF00000000}"/>
  </bookViews>
  <sheets>
    <sheet name="Library Prep" sheetId="1" r:id="rId1"/>
    <sheet name="IEM_SampleSheet" sheetId="11" r:id="rId2"/>
    <sheet name="LRM_SampleSheet" sheetId="10" r:id="rId3"/>
    <sheet name="LRM3_SampleSheet" sheetId="13" r:id="rId4"/>
    <sheet name="iSeq_SampleSheet" sheetId="12" r:id="rId5"/>
    <sheet name="Indices" sheetId="4" r:id="rId6"/>
    <sheet name="Metrics" sheetId="5" r:id="rId7"/>
  </sheets>
  <definedNames>
    <definedName name="CD_Lookup">Indices!$G$7:$I$103</definedName>
    <definedName name="IndexKits">Indices!$A$8:$A$12</definedName>
    <definedName name="Molarity">'Library Prep'!$D$132</definedName>
    <definedName name="PoolConcentration">'Library Prep'!$D$131</definedName>
    <definedName name="PoolDilution">'Library Prep'!$D$133</definedName>
    <definedName name="RSBDilution">'Library Prep'!$D$134</definedName>
    <definedName name="UD_SetA_Lookup">Indices!$J$7:$L$103</definedName>
    <definedName name="UD_SetB_Lookup">Indices!$M$7:$O$103</definedName>
    <definedName name="UD_SetC_Lookup">Indices!$P$7:$R$103</definedName>
    <definedName name="UD_SetD_Lookup">Indices!$S$7:$U$103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8" i="11" l="1"/>
  <c r="C21" i="12"/>
  <c r="D21" i="12" s="1"/>
  <c r="E21" i="12" s="1"/>
  <c r="C22" i="12"/>
  <c r="D22" i="12" s="1"/>
  <c r="C23" i="12"/>
  <c r="C24" i="12"/>
  <c r="C25" i="12"/>
  <c r="C26" i="12"/>
  <c r="C27" i="12"/>
  <c r="D27" i="12" s="1"/>
  <c r="E27" i="12" s="1"/>
  <c r="C28" i="12"/>
  <c r="D28" i="12" s="1"/>
  <c r="C29" i="12"/>
  <c r="C30" i="12"/>
  <c r="D30" i="12" s="1"/>
  <c r="C31" i="12"/>
  <c r="D31" i="12" s="1"/>
  <c r="C32" i="12"/>
  <c r="C33" i="12"/>
  <c r="C34" i="12"/>
  <c r="C35" i="12"/>
  <c r="D35" i="12" s="1"/>
  <c r="E35" i="12" s="1"/>
  <c r="C36" i="12"/>
  <c r="D36" i="12" s="1"/>
  <c r="C37" i="12"/>
  <c r="C38" i="12"/>
  <c r="C39" i="12"/>
  <c r="D39" i="12" s="1"/>
  <c r="C40" i="12"/>
  <c r="C41" i="12"/>
  <c r="C42" i="12"/>
  <c r="C43" i="12"/>
  <c r="D43" i="12" s="1"/>
  <c r="E43" i="12" s="1"/>
  <c r="C44" i="12"/>
  <c r="D44" i="12" s="1"/>
  <c r="C45" i="12"/>
  <c r="C46" i="12"/>
  <c r="C47" i="12"/>
  <c r="D47" i="12" s="1"/>
  <c r="C48" i="12"/>
  <c r="C49" i="12"/>
  <c r="C50" i="12"/>
  <c r="C51" i="12"/>
  <c r="D51" i="12" s="1"/>
  <c r="E51" i="12" s="1"/>
  <c r="C52" i="12"/>
  <c r="D52" i="12" s="1"/>
  <c r="C53" i="12"/>
  <c r="C54" i="12"/>
  <c r="C55" i="12"/>
  <c r="C56" i="12"/>
  <c r="C57" i="12"/>
  <c r="C58" i="12"/>
  <c r="D58" i="12" s="1"/>
  <c r="C59" i="12"/>
  <c r="D59" i="12" s="1"/>
  <c r="E59" i="12" s="1"/>
  <c r="C60" i="12"/>
  <c r="D60" i="12" s="1"/>
  <c r="C61" i="12"/>
  <c r="C62" i="12"/>
  <c r="C63" i="12"/>
  <c r="C64" i="12"/>
  <c r="C65" i="12"/>
  <c r="C66" i="12"/>
  <c r="C67" i="12"/>
  <c r="D67" i="12" s="1"/>
  <c r="E67" i="12" s="1"/>
  <c r="C68" i="12"/>
  <c r="D68" i="12" s="1"/>
  <c r="C69" i="12"/>
  <c r="C70" i="12"/>
  <c r="C71" i="12"/>
  <c r="D71" i="12" s="1"/>
  <c r="C72" i="12"/>
  <c r="C73" i="12"/>
  <c r="C74" i="12"/>
  <c r="C75" i="12"/>
  <c r="D75" i="12" s="1"/>
  <c r="E75" i="12" s="1"/>
  <c r="C20" i="12"/>
  <c r="D20" i="12" s="1"/>
  <c r="C20" i="10"/>
  <c r="D20" i="10" s="1"/>
  <c r="E20" i="10" s="1"/>
  <c r="C21" i="10"/>
  <c r="C22" i="10"/>
  <c r="C23" i="10"/>
  <c r="C24" i="10"/>
  <c r="C25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38" i="10"/>
  <c r="C39" i="10"/>
  <c r="C40" i="10"/>
  <c r="C41" i="10"/>
  <c r="C42" i="10"/>
  <c r="C43" i="10"/>
  <c r="C44" i="10"/>
  <c r="C45" i="10"/>
  <c r="C46" i="10"/>
  <c r="C47" i="10"/>
  <c r="C48" i="10"/>
  <c r="C49" i="10"/>
  <c r="C50" i="10"/>
  <c r="C51" i="10"/>
  <c r="C52" i="10"/>
  <c r="C53" i="10"/>
  <c r="C54" i="10"/>
  <c r="C55" i="10"/>
  <c r="C56" i="10"/>
  <c r="C57" i="10"/>
  <c r="C58" i="10"/>
  <c r="C59" i="10"/>
  <c r="C60" i="10"/>
  <c r="C61" i="10"/>
  <c r="C62" i="10"/>
  <c r="C63" i="10"/>
  <c r="C64" i="10"/>
  <c r="C65" i="10"/>
  <c r="C66" i="10"/>
  <c r="C67" i="10"/>
  <c r="C68" i="10"/>
  <c r="C69" i="10"/>
  <c r="C70" i="10"/>
  <c r="C71" i="10"/>
  <c r="C72" i="10"/>
  <c r="C73" i="10"/>
  <c r="C74" i="10"/>
  <c r="C75" i="10"/>
  <c r="C76" i="10"/>
  <c r="C77" i="10"/>
  <c r="C78" i="10"/>
  <c r="C79" i="10"/>
  <c r="C80" i="10"/>
  <c r="C81" i="10"/>
  <c r="C82" i="10"/>
  <c r="C83" i="10"/>
  <c r="C84" i="10"/>
  <c r="C85" i="10"/>
  <c r="C86" i="10"/>
  <c r="C87" i="10"/>
  <c r="C88" i="10"/>
  <c r="C89" i="10"/>
  <c r="C90" i="10"/>
  <c r="C91" i="10"/>
  <c r="C92" i="10"/>
  <c r="C93" i="10"/>
  <c r="C94" i="10"/>
  <c r="C95" i="10"/>
  <c r="C96" i="10"/>
  <c r="C97" i="10"/>
  <c r="C98" i="10"/>
  <c r="C99" i="10"/>
  <c r="C100" i="10"/>
  <c r="C101" i="10"/>
  <c r="C102" i="10"/>
  <c r="C103" i="10"/>
  <c r="C104" i="10"/>
  <c r="C105" i="10"/>
  <c r="C106" i="10"/>
  <c r="C107" i="10"/>
  <c r="C108" i="10"/>
  <c r="C109" i="10"/>
  <c r="C110" i="10"/>
  <c r="C111" i="10"/>
  <c r="C112" i="10"/>
  <c r="C113" i="10"/>
  <c r="C114" i="10"/>
  <c r="C115" i="10"/>
  <c r="C116" i="10"/>
  <c r="C117" i="10"/>
  <c r="C118" i="10"/>
  <c r="C119" i="10"/>
  <c r="C120" i="10"/>
  <c r="C121" i="10"/>
  <c r="C122" i="10"/>
  <c r="C123" i="10"/>
  <c r="C124" i="10"/>
  <c r="C125" i="10"/>
  <c r="C126" i="10"/>
  <c r="C127" i="10"/>
  <c r="C128" i="10"/>
  <c r="C129" i="10"/>
  <c r="C130" i="10"/>
  <c r="C131" i="10"/>
  <c r="C132" i="10"/>
  <c r="C133" i="10"/>
  <c r="C134" i="10"/>
  <c r="C19" i="10"/>
  <c r="C18" i="13"/>
  <c r="D18" i="13" s="1"/>
  <c r="C19" i="13"/>
  <c r="D19" i="13" s="1"/>
  <c r="C20" i="13"/>
  <c r="D20" i="13" s="1"/>
  <c r="C21" i="13"/>
  <c r="D21" i="13" s="1"/>
  <c r="C22" i="13"/>
  <c r="D22" i="13" s="1"/>
  <c r="C23" i="13"/>
  <c r="D23" i="13" s="1"/>
  <c r="C24" i="13"/>
  <c r="D24" i="13" s="1"/>
  <c r="C25" i="13"/>
  <c r="D25" i="13" s="1"/>
  <c r="C26" i="13"/>
  <c r="D26" i="13" s="1"/>
  <c r="C27" i="13"/>
  <c r="D27" i="13" s="1"/>
  <c r="C28" i="13"/>
  <c r="D28" i="13" s="1"/>
  <c r="C29" i="13"/>
  <c r="D29" i="13" s="1"/>
  <c r="C30" i="13"/>
  <c r="D30" i="13" s="1"/>
  <c r="C31" i="13"/>
  <c r="D31" i="13" s="1"/>
  <c r="C32" i="13"/>
  <c r="D32" i="13" s="1"/>
  <c r="C33" i="13"/>
  <c r="D33" i="13" s="1"/>
  <c r="C34" i="13"/>
  <c r="D34" i="13" s="1"/>
  <c r="C35" i="13"/>
  <c r="D35" i="13" s="1"/>
  <c r="C36" i="13"/>
  <c r="D36" i="13" s="1"/>
  <c r="C37" i="13"/>
  <c r="D37" i="13" s="1"/>
  <c r="C38" i="13"/>
  <c r="D38" i="13" s="1"/>
  <c r="C39" i="13"/>
  <c r="D39" i="13" s="1"/>
  <c r="C40" i="13"/>
  <c r="D40" i="13" s="1"/>
  <c r="C41" i="13"/>
  <c r="D41" i="13" s="1"/>
  <c r="C42" i="13"/>
  <c r="D42" i="13" s="1"/>
  <c r="C43" i="13"/>
  <c r="D43" i="13" s="1"/>
  <c r="C44" i="13"/>
  <c r="D44" i="13" s="1"/>
  <c r="C45" i="13"/>
  <c r="D45" i="13" s="1"/>
  <c r="C46" i="13"/>
  <c r="D46" i="13" s="1"/>
  <c r="C47" i="13"/>
  <c r="D47" i="13" s="1"/>
  <c r="C48" i="13"/>
  <c r="D48" i="13" s="1"/>
  <c r="C49" i="13"/>
  <c r="D49" i="13" s="1"/>
  <c r="C50" i="13"/>
  <c r="D50" i="13" s="1"/>
  <c r="C51" i="13"/>
  <c r="D51" i="13" s="1"/>
  <c r="C52" i="13"/>
  <c r="D52" i="13" s="1"/>
  <c r="C53" i="13"/>
  <c r="D53" i="13" s="1"/>
  <c r="C54" i="13"/>
  <c r="D54" i="13" s="1"/>
  <c r="C55" i="13"/>
  <c r="D55" i="13" s="1"/>
  <c r="C56" i="13"/>
  <c r="D56" i="13" s="1"/>
  <c r="C57" i="13"/>
  <c r="D57" i="13" s="1"/>
  <c r="C58" i="13"/>
  <c r="D58" i="13" s="1"/>
  <c r="C59" i="13"/>
  <c r="D59" i="13" s="1"/>
  <c r="C60" i="13"/>
  <c r="D60" i="13" s="1"/>
  <c r="C61" i="13"/>
  <c r="D61" i="13" s="1"/>
  <c r="C62" i="13"/>
  <c r="D62" i="13" s="1"/>
  <c r="C63" i="13"/>
  <c r="D63" i="13" s="1"/>
  <c r="C64" i="13"/>
  <c r="D64" i="13" s="1"/>
  <c r="C65" i="13"/>
  <c r="D65" i="13" s="1"/>
  <c r="C66" i="13"/>
  <c r="D66" i="13" s="1"/>
  <c r="C67" i="13"/>
  <c r="D67" i="13" s="1"/>
  <c r="C68" i="13"/>
  <c r="D68" i="13" s="1"/>
  <c r="C69" i="13"/>
  <c r="D69" i="13" s="1"/>
  <c r="C70" i="13"/>
  <c r="D70" i="13" s="1"/>
  <c r="C71" i="13"/>
  <c r="D71" i="13" s="1"/>
  <c r="C72" i="13"/>
  <c r="D72" i="13" s="1"/>
  <c r="C73" i="13"/>
  <c r="D73" i="13" s="1"/>
  <c r="C74" i="13"/>
  <c r="D74" i="13" s="1"/>
  <c r="C75" i="13"/>
  <c r="D75" i="13" s="1"/>
  <c r="C76" i="13"/>
  <c r="D76" i="13" s="1"/>
  <c r="C77" i="13"/>
  <c r="D77" i="13" s="1"/>
  <c r="C78" i="13"/>
  <c r="D78" i="13" s="1"/>
  <c r="C79" i="13"/>
  <c r="D79" i="13" s="1"/>
  <c r="C80" i="13"/>
  <c r="D80" i="13" s="1"/>
  <c r="C81" i="13"/>
  <c r="D81" i="13" s="1"/>
  <c r="C82" i="13"/>
  <c r="D82" i="13" s="1"/>
  <c r="C83" i="13"/>
  <c r="D83" i="13" s="1"/>
  <c r="C84" i="13"/>
  <c r="D84" i="13" s="1"/>
  <c r="C85" i="13"/>
  <c r="D85" i="13" s="1"/>
  <c r="C86" i="13"/>
  <c r="D86" i="13" s="1"/>
  <c r="C87" i="13"/>
  <c r="D87" i="13" s="1"/>
  <c r="C88" i="13"/>
  <c r="D88" i="13" s="1"/>
  <c r="C89" i="13"/>
  <c r="D89" i="13" s="1"/>
  <c r="C90" i="13"/>
  <c r="D90" i="13" s="1"/>
  <c r="C91" i="13"/>
  <c r="D91" i="13" s="1"/>
  <c r="C92" i="13"/>
  <c r="D92" i="13" s="1"/>
  <c r="C93" i="13"/>
  <c r="D93" i="13" s="1"/>
  <c r="C94" i="13"/>
  <c r="D94" i="13" s="1"/>
  <c r="C95" i="13"/>
  <c r="D95" i="13" s="1"/>
  <c r="C96" i="13"/>
  <c r="D96" i="13" s="1"/>
  <c r="C97" i="13"/>
  <c r="D97" i="13" s="1"/>
  <c r="C98" i="13"/>
  <c r="D98" i="13" s="1"/>
  <c r="C99" i="13"/>
  <c r="D99" i="13" s="1"/>
  <c r="C100" i="13"/>
  <c r="D100" i="13" s="1"/>
  <c r="C101" i="13"/>
  <c r="D101" i="13" s="1"/>
  <c r="C102" i="13"/>
  <c r="D102" i="13" s="1"/>
  <c r="C103" i="13"/>
  <c r="D103" i="13" s="1"/>
  <c r="C104" i="13"/>
  <c r="D104" i="13" s="1"/>
  <c r="C105" i="13"/>
  <c r="D105" i="13" s="1"/>
  <c r="C106" i="13"/>
  <c r="D106" i="13" s="1"/>
  <c r="C107" i="13"/>
  <c r="D107" i="13" s="1"/>
  <c r="C108" i="13"/>
  <c r="D108" i="13" s="1"/>
  <c r="C109" i="13"/>
  <c r="D109" i="13" s="1"/>
  <c r="C110" i="13"/>
  <c r="D110" i="13" s="1"/>
  <c r="C111" i="13"/>
  <c r="D111" i="13" s="1"/>
  <c r="C112" i="13"/>
  <c r="D112" i="13" s="1"/>
  <c r="C113" i="13"/>
  <c r="D113" i="13" s="1"/>
  <c r="C114" i="13"/>
  <c r="D114" i="13" s="1"/>
  <c r="C115" i="13"/>
  <c r="D115" i="13" s="1"/>
  <c r="C116" i="13"/>
  <c r="D116" i="13" s="1"/>
  <c r="C117" i="13"/>
  <c r="D117" i="13" s="1"/>
  <c r="C118" i="13"/>
  <c r="D118" i="13" s="1"/>
  <c r="C119" i="13"/>
  <c r="D119" i="13" s="1"/>
  <c r="C120" i="13"/>
  <c r="D120" i="13" s="1"/>
  <c r="C121" i="13"/>
  <c r="D121" i="13" s="1"/>
  <c r="C122" i="13"/>
  <c r="D122" i="13" s="1"/>
  <c r="C123" i="13"/>
  <c r="D123" i="13" s="1"/>
  <c r="C124" i="13"/>
  <c r="D124" i="13" s="1"/>
  <c r="C125" i="13"/>
  <c r="D125" i="13" s="1"/>
  <c r="C126" i="13"/>
  <c r="D126" i="13" s="1"/>
  <c r="C127" i="13"/>
  <c r="D127" i="13" s="1"/>
  <c r="C128" i="13"/>
  <c r="D128" i="13" s="1"/>
  <c r="C129" i="13"/>
  <c r="D129" i="13" s="1"/>
  <c r="C130" i="13"/>
  <c r="D130" i="13" s="1"/>
  <c r="C131" i="13"/>
  <c r="D131" i="13" s="1"/>
  <c r="C132" i="13"/>
  <c r="D132" i="13" s="1"/>
  <c r="C17" i="13"/>
  <c r="D17" i="13" s="1"/>
  <c r="E17" i="13" s="1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1" i="13"/>
  <c r="I32" i="13"/>
  <c r="I33" i="13"/>
  <c r="I34" i="13"/>
  <c r="I35" i="13"/>
  <c r="I36" i="13"/>
  <c r="I37" i="13"/>
  <c r="I38" i="13"/>
  <c r="I39" i="13"/>
  <c r="I40" i="13"/>
  <c r="I41" i="13"/>
  <c r="I42" i="13"/>
  <c r="I43" i="13"/>
  <c r="I44" i="13"/>
  <c r="I45" i="13"/>
  <c r="I46" i="13"/>
  <c r="I47" i="13"/>
  <c r="I48" i="13"/>
  <c r="I49" i="13"/>
  <c r="I50" i="13"/>
  <c r="I51" i="13"/>
  <c r="I52" i="13"/>
  <c r="I53" i="13"/>
  <c r="I54" i="13"/>
  <c r="I55" i="13"/>
  <c r="I56" i="13"/>
  <c r="I57" i="13"/>
  <c r="I58" i="13"/>
  <c r="I59" i="13"/>
  <c r="I60" i="13"/>
  <c r="I61" i="13"/>
  <c r="I62" i="13"/>
  <c r="I63" i="13"/>
  <c r="I64" i="13"/>
  <c r="I65" i="13"/>
  <c r="I66" i="13"/>
  <c r="I67" i="13"/>
  <c r="I68" i="13"/>
  <c r="I69" i="13"/>
  <c r="I70" i="13"/>
  <c r="I71" i="13"/>
  <c r="I72" i="13"/>
  <c r="I73" i="13"/>
  <c r="I74" i="13"/>
  <c r="I75" i="13"/>
  <c r="I76" i="13"/>
  <c r="I77" i="13"/>
  <c r="I78" i="13"/>
  <c r="I79" i="13"/>
  <c r="I80" i="13"/>
  <c r="I81" i="13"/>
  <c r="I82" i="13"/>
  <c r="I83" i="13"/>
  <c r="I84" i="13"/>
  <c r="I85" i="13"/>
  <c r="I86" i="13"/>
  <c r="I87" i="13"/>
  <c r="I88" i="13"/>
  <c r="I89" i="13"/>
  <c r="I90" i="13"/>
  <c r="I91" i="13"/>
  <c r="I92" i="13"/>
  <c r="I93" i="13"/>
  <c r="I94" i="13"/>
  <c r="I95" i="13"/>
  <c r="I96" i="13"/>
  <c r="I97" i="13"/>
  <c r="I98" i="13"/>
  <c r="I99" i="13"/>
  <c r="I100" i="13"/>
  <c r="I101" i="13"/>
  <c r="I102" i="13"/>
  <c r="I103" i="13"/>
  <c r="I104" i="13"/>
  <c r="I105" i="13"/>
  <c r="I106" i="13"/>
  <c r="I107" i="13"/>
  <c r="I108" i="13"/>
  <c r="I109" i="13"/>
  <c r="I110" i="13"/>
  <c r="I111" i="13"/>
  <c r="I112" i="13"/>
  <c r="I113" i="13"/>
  <c r="I114" i="13"/>
  <c r="I115" i="13"/>
  <c r="I116" i="13"/>
  <c r="I117" i="13"/>
  <c r="I118" i="13"/>
  <c r="I119" i="13"/>
  <c r="I120" i="13"/>
  <c r="I121" i="13"/>
  <c r="I122" i="13"/>
  <c r="I123" i="13"/>
  <c r="I124" i="13"/>
  <c r="I125" i="13"/>
  <c r="I126" i="13"/>
  <c r="I127" i="13"/>
  <c r="I128" i="13"/>
  <c r="I129" i="13"/>
  <c r="I130" i="13"/>
  <c r="I131" i="13"/>
  <c r="I132" i="13"/>
  <c r="I17" i="13"/>
  <c r="I16" i="13"/>
  <c r="H16" i="13"/>
  <c r="G16" i="13"/>
  <c r="F16" i="13"/>
  <c r="E16" i="13"/>
  <c r="D16" i="13"/>
  <c r="C16" i="13"/>
  <c r="A18" i="13"/>
  <c r="A19" i="13"/>
  <c r="A20" i="13"/>
  <c r="A21" i="13"/>
  <c r="A22" i="13"/>
  <c r="A23" i="13"/>
  <c r="A24" i="13"/>
  <c r="A25" i="13"/>
  <c r="A26" i="13"/>
  <c r="A27" i="13"/>
  <c r="A28" i="13"/>
  <c r="A29" i="13"/>
  <c r="A30" i="13"/>
  <c r="A31" i="13"/>
  <c r="A32" i="13"/>
  <c r="A33" i="13"/>
  <c r="A34" i="13"/>
  <c r="A35" i="13"/>
  <c r="A36" i="13"/>
  <c r="A37" i="13"/>
  <c r="A38" i="13"/>
  <c r="A39" i="13"/>
  <c r="A40" i="13"/>
  <c r="A41" i="13"/>
  <c r="A42" i="13"/>
  <c r="A43" i="13"/>
  <c r="A44" i="13"/>
  <c r="A45" i="13"/>
  <c r="A46" i="13"/>
  <c r="A47" i="13"/>
  <c r="A48" i="13"/>
  <c r="A49" i="13"/>
  <c r="A50" i="13"/>
  <c r="A51" i="13"/>
  <c r="A52" i="13"/>
  <c r="A53" i="13"/>
  <c r="A54" i="13"/>
  <c r="A55" i="13"/>
  <c r="A56" i="13"/>
  <c r="A57" i="13"/>
  <c r="A58" i="13"/>
  <c r="A59" i="13"/>
  <c r="A60" i="13"/>
  <c r="A61" i="13"/>
  <c r="A62" i="13"/>
  <c r="A63" i="13"/>
  <c r="A64" i="13"/>
  <c r="A65" i="13"/>
  <c r="A66" i="13"/>
  <c r="A67" i="13"/>
  <c r="A68" i="13"/>
  <c r="A69" i="13"/>
  <c r="A70" i="13"/>
  <c r="A71" i="13"/>
  <c r="A72" i="13"/>
  <c r="A73" i="13"/>
  <c r="A74" i="13"/>
  <c r="A75" i="13"/>
  <c r="A76" i="13"/>
  <c r="A77" i="13"/>
  <c r="A78" i="13"/>
  <c r="A79" i="13"/>
  <c r="A80" i="13"/>
  <c r="A81" i="13"/>
  <c r="A82" i="13"/>
  <c r="A83" i="13"/>
  <c r="A84" i="13"/>
  <c r="A85" i="13"/>
  <c r="A86" i="13"/>
  <c r="A87" i="13"/>
  <c r="A88" i="13"/>
  <c r="A89" i="13"/>
  <c r="A90" i="13"/>
  <c r="A91" i="13"/>
  <c r="A92" i="13"/>
  <c r="A93" i="13"/>
  <c r="A94" i="13"/>
  <c r="A95" i="13"/>
  <c r="A96" i="13"/>
  <c r="A97" i="13"/>
  <c r="A98" i="13"/>
  <c r="A99" i="13"/>
  <c r="A100" i="13"/>
  <c r="A101" i="13"/>
  <c r="A102" i="13"/>
  <c r="A103" i="13"/>
  <c r="A104" i="13"/>
  <c r="A105" i="13"/>
  <c r="A106" i="13"/>
  <c r="A107" i="13"/>
  <c r="A108" i="13"/>
  <c r="A109" i="13"/>
  <c r="A110" i="13"/>
  <c r="A111" i="13"/>
  <c r="A112" i="13"/>
  <c r="A113" i="13"/>
  <c r="A114" i="13"/>
  <c r="A115" i="13"/>
  <c r="A116" i="13"/>
  <c r="A117" i="13"/>
  <c r="A118" i="13"/>
  <c r="A119" i="13"/>
  <c r="A120" i="13"/>
  <c r="A121" i="13"/>
  <c r="A122" i="13"/>
  <c r="A123" i="13"/>
  <c r="A124" i="13"/>
  <c r="A125" i="13"/>
  <c r="A126" i="13"/>
  <c r="A127" i="13"/>
  <c r="A128" i="13"/>
  <c r="A129" i="13"/>
  <c r="A130" i="13"/>
  <c r="A131" i="13"/>
  <c r="A132" i="13"/>
  <c r="A17" i="13"/>
  <c r="B7" i="13"/>
  <c r="I21" i="12"/>
  <c r="I22" i="12"/>
  <c r="I23" i="12"/>
  <c r="I24" i="12"/>
  <c r="I25" i="12"/>
  <c r="D26" i="12"/>
  <c r="I26" i="12"/>
  <c r="I27" i="12"/>
  <c r="I28" i="12"/>
  <c r="I29" i="12"/>
  <c r="I30" i="12"/>
  <c r="I31" i="12"/>
  <c r="I32" i="12"/>
  <c r="I33" i="12"/>
  <c r="D34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D66" i="12"/>
  <c r="I66" i="12"/>
  <c r="I67" i="12"/>
  <c r="I68" i="12"/>
  <c r="I69" i="12"/>
  <c r="I70" i="12"/>
  <c r="I71" i="12"/>
  <c r="I72" i="12"/>
  <c r="I73" i="12"/>
  <c r="I74" i="12"/>
  <c r="I75" i="12"/>
  <c r="I19" i="12"/>
  <c r="I20" i="12"/>
  <c r="H19" i="12"/>
  <c r="G19" i="12"/>
  <c r="F19" i="12"/>
  <c r="E19" i="12"/>
  <c r="D19" i="12"/>
  <c r="C19" i="12"/>
  <c r="D23" i="12"/>
  <c r="D29" i="12"/>
  <c r="E29" i="12" s="1"/>
  <c r="D37" i="12"/>
  <c r="E37" i="12" s="1"/>
  <c r="D38" i="12"/>
  <c r="D45" i="12"/>
  <c r="E45" i="12" s="1"/>
  <c r="D46" i="12"/>
  <c r="D50" i="12"/>
  <c r="D53" i="12"/>
  <c r="E53" i="12" s="1"/>
  <c r="D54" i="12"/>
  <c r="D55" i="12"/>
  <c r="D61" i="12"/>
  <c r="E61" i="12" s="1"/>
  <c r="D62" i="12"/>
  <c r="D63" i="12"/>
  <c r="D69" i="12"/>
  <c r="E69" i="12" s="1"/>
  <c r="D70" i="12"/>
  <c r="B7" i="12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0" i="10"/>
  <c r="I101" i="10"/>
  <c r="I102" i="10"/>
  <c r="I103" i="10"/>
  <c r="I104" i="10"/>
  <c r="I105" i="10"/>
  <c r="I106" i="10"/>
  <c r="I107" i="10"/>
  <c r="I108" i="10"/>
  <c r="I109" i="10"/>
  <c r="I110" i="10"/>
  <c r="I111" i="10"/>
  <c r="I112" i="10"/>
  <c r="I113" i="10"/>
  <c r="I114" i="10"/>
  <c r="I115" i="10"/>
  <c r="I116" i="10"/>
  <c r="I117" i="10"/>
  <c r="I118" i="10"/>
  <c r="I119" i="10"/>
  <c r="I120" i="10"/>
  <c r="I121" i="10"/>
  <c r="I122" i="10"/>
  <c r="I123" i="10"/>
  <c r="I124" i="10"/>
  <c r="I125" i="10"/>
  <c r="I126" i="10"/>
  <c r="I127" i="10"/>
  <c r="I128" i="10"/>
  <c r="I129" i="10"/>
  <c r="I130" i="10"/>
  <c r="I131" i="10"/>
  <c r="I132" i="10"/>
  <c r="I133" i="10"/>
  <c r="I134" i="10"/>
  <c r="D21" i="10" l="1"/>
  <c r="E21" i="10" s="1"/>
  <c r="E66" i="12"/>
  <c r="F66" i="12" s="1"/>
  <c r="G66" i="12" s="1"/>
  <c r="H66" i="12" s="1"/>
  <c r="E58" i="12"/>
  <c r="F58" i="12" s="1"/>
  <c r="G58" i="12" s="1"/>
  <c r="H58" i="12" s="1"/>
  <c r="E50" i="12"/>
  <c r="F50" i="12" s="1"/>
  <c r="G50" i="12" s="1"/>
  <c r="H50" i="12" s="1"/>
  <c r="E34" i="12"/>
  <c r="F34" i="12" s="1"/>
  <c r="G34" i="12" s="1"/>
  <c r="H34" i="12" s="1"/>
  <c r="E26" i="12"/>
  <c r="F26" i="12" s="1"/>
  <c r="G26" i="12" s="1"/>
  <c r="H26" i="12" s="1"/>
  <c r="D74" i="12"/>
  <c r="E74" i="12" s="1"/>
  <c r="D42" i="12"/>
  <c r="E42" i="12" s="1"/>
  <c r="F42" i="12" s="1"/>
  <c r="G42" i="12" s="1"/>
  <c r="H42" i="12" s="1"/>
  <c r="E20" i="12"/>
  <c r="F20" i="12" s="1"/>
  <c r="E71" i="12"/>
  <c r="E63" i="12"/>
  <c r="F63" i="12" s="1"/>
  <c r="E55" i="12"/>
  <c r="F55" i="12" s="1"/>
  <c r="E47" i="12"/>
  <c r="F47" i="12" s="1"/>
  <c r="E39" i="12"/>
  <c r="E31" i="12"/>
  <c r="F31" i="12" s="1"/>
  <c r="E23" i="12"/>
  <c r="F23" i="12" s="1"/>
  <c r="D73" i="12"/>
  <c r="E73" i="12" s="1"/>
  <c r="D65" i="12"/>
  <c r="E65" i="12" s="1"/>
  <c r="D57" i="12"/>
  <c r="E57" i="12" s="1"/>
  <c r="D25" i="12"/>
  <c r="E25" i="12" s="1"/>
  <c r="D72" i="12"/>
  <c r="E72" i="12" s="1"/>
  <c r="E70" i="12"/>
  <c r="F70" i="12" s="1"/>
  <c r="G70" i="12" s="1"/>
  <c r="H70" i="12" s="1"/>
  <c r="F69" i="12"/>
  <c r="G69" i="12" s="1"/>
  <c r="H69" i="12" s="1"/>
  <c r="D64" i="12"/>
  <c r="E64" i="12" s="1"/>
  <c r="E62" i="12"/>
  <c r="F62" i="12" s="1"/>
  <c r="G62" i="12" s="1"/>
  <c r="H62" i="12" s="1"/>
  <c r="F61" i="12"/>
  <c r="G61" i="12" s="1"/>
  <c r="H61" i="12" s="1"/>
  <c r="D56" i="12"/>
  <c r="E56" i="12" s="1"/>
  <c r="E54" i="12"/>
  <c r="F54" i="12" s="1"/>
  <c r="G54" i="12" s="1"/>
  <c r="H54" i="12" s="1"/>
  <c r="F53" i="12"/>
  <c r="G53" i="12" s="1"/>
  <c r="H53" i="12" s="1"/>
  <c r="D48" i="12"/>
  <c r="E48" i="12" s="1"/>
  <c r="E46" i="12"/>
  <c r="F46" i="12" s="1"/>
  <c r="G46" i="12" s="1"/>
  <c r="H46" i="12" s="1"/>
  <c r="F45" i="12"/>
  <c r="G45" i="12" s="1"/>
  <c r="H45" i="12" s="1"/>
  <c r="D40" i="12"/>
  <c r="E40" i="12" s="1"/>
  <c r="E38" i="12"/>
  <c r="F38" i="12" s="1"/>
  <c r="G38" i="12" s="1"/>
  <c r="H38" i="12" s="1"/>
  <c r="F37" i="12"/>
  <c r="G37" i="12" s="1"/>
  <c r="H37" i="12" s="1"/>
  <c r="D32" i="12"/>
  <c r="E32" i="12" s="1"/>
  <c r="E30" i="12"/>
  <c r="F30" i="12" s="1"/>
  <c r="G30" i="12" s="1"/>
  <c r="H30" i="12" s="1"/>
  <c r="F29" i="12"/>
  <c r="G29" i="12" s="1"/>
  <c r="H29" i="12" s="1"/>
  <c r="D24" i="12"/>
  <c r="E24" i="12" s="1"/>
  <c r="E22" i="12"/>
  <c r="F22" i="12" s="1"/>
  <c r="G22" i="12" s="1"/>
  <c r="H22" i="12" s="1"/>
  <c r="F21" i="12"/>
  <c r="G21" i="12" s="1"/>
  <c r="H21" i="12" s="1"/>
  <c r="D49" i="12"/>
  <c r="E49" i="12" s="1"/>
  <c r="D41" i="12"/>
  <c r="E41" i="12" s="1"/>
  <c r="D33" i="12"/>
  <c r="E33" i="12" s="1"/>
  <c r="F75" i="12"/>
  <c r="G75" i="12" s="1"/>
  <c r="H75" i="12" s="1"/>
  <c r="E68" i="12"/>
  <c r="F68" i="12" s="1"/>
  <c r="G68" i="12" s="1"/>
  <c r="H68" i="12" s="1"/>
  <c r="F67" i="12"/>
  <c r="G67" i="12" s="1"/>
  <c r="H67" i="12" s="1"/>
  <c r="E60" i="12"/>
  <c r="F60" i="12" s="1"/>
  <c r="G60" i="12" s="1"/>
  <c r="H60" i="12" s="1"/>
  <c r="F59" i="12"/>
  <c r="G59" i="12" s="1"/>
  <c r="H59" i="12" s="1"/>
  <c r="E52" i="12"/>
  <c r="F52" i="12" s="1"/>
  <c r="G52" i="12" s="1"/>
  <c r="H52" i="12" s="1"/>
  <c r="F51" i="12"/>
  <c r="G51" i="12" s="1"/>
  <c r="H51" i="12" s="1"/>
  <c r="E44" i="12"/>
  <c r="F44" i="12" s="1"/>
  <c r="G44" i="12" s="1"/>
  <c r="H44" i="12" s="1"/>
  <c r="F43" i="12"/>
  <c r="G43" i="12" s="1"/>
  <c r="H43" i="12" s="1"/>
  <c r="E36" i="12"/>
  <c r="F36" i="12" s="1"/>
  <c r="G36" i="12" s="1"/>
  <c r="H36" i="12" s="1"/>
  <c r="F35" i="12"/>
  <c r="G35" i="12" s="1"/>
  <c r="H35" i="12" s="1"/>
  <c r="E28" i="12"/>
  <c r="F28" i="12" s="1"/>
  <c r="G28" i="12" s="1"/>
  <c r="H28" i="12" s="1"/>
  <c r="F27" i="12"/>
  <c r="G27" i="12" s="1"/>
  <c r="H27" i="12" s="1"/>
  <c r="F25" i="12" l="1"/>
  <c r="G25" i="12" s="1"/>
  <c r="H25" i="12" s="1"/>
  <c r="F74" i="12"/>
  <c r="G74" i="12" s="1"/>
  <c r="H74" i="12" s="1"/>
  <c r="F57" i="12"/>
  <c r="G57" i="12" s="1"/>
  <c r="H57" i="12" s="1"/>
  <c r="F40" i="12"/>
  <c r="G40" i="12" s="1"/>
  <c r="H40" i="12" s="1"/>
  <c r="F72" i="12"/>
  <c r="G72" i="12" s="1"/>
  <c r="H72" i="12" s="1"/>
  <c r="F41" i="12"/>
  <c r="G41" i="12" s="1"/>
  <c r="H41" i="12" s="1"/>
  <c r="G31" i="12"/>
  <c r="H31" i="12" s="1"/>
  <c r="G63" i="12"/>
  <c r="H63" i="12" s="1"/>
  <c r="F48" i="12"/>
  <c r="G48" i="12" s="1"/>
  <c r="H48" i="12" s="1"/>
  <c r="G23" i="12"/>
  <c r="H23" i="12" s="1"/>
  <c r="G55" i="12"/>
  <c r="H55" i="12" s="1"/>
  <c r="F24" i="12"/>
  <c r="G24" i="12" s="1"/>
  <c r="H24" i="12" s="1"/>
  <c r="F56" i="12"/>
  <c r="G56" i="12" s="1"/>
  <c r="H56" i="12" s="1"/>
  <c r="F33" i="12"/>
  <c r="G33" i="12" s="1"/>
  <c r="H33" i="12" s="1"/>
  <c r="F49" i="12"/>
  <c r="G49" i="12" s="1"/>
  <c r="H49" i="12" s="1"/>
  <c r="F65" i="12"/>
  <c r="G65" i="12" s="1"/>
  <c r="H65" i="12" s="1"/>
  <c r="F73" i="12"/>
  <c r="G73" i="12" s="1"/>
  <c r="H73" i="12" s="1"/>
  <c r="F39" i="12"/>
  <c r="G39" i="12" s="1"/>
  <c r="H39" i="12" s="1"/>
  <c r="G47" i="12"/>
  <c r="H47" i="12" s="1"/>
  <c r="F71" i="12"/>
  <c r="G71" i="12" s="1"/>
  <c r="H71" i="12" s="1"/>
  <c r="F32" i="12"/>
  <c r="G32" i="12" s="1"/>
  <c r="H32" i="12" s="1"/>
  <c r="F64" i="12"/>
  <c r="G64" i="12" s="1"/>
  <c r="H64" i="12" s="1"/>
  <c r="F20" i="10" l="1"/>
  <c r="G20" i="10" s="1"/>
  <c r="H20" i="10" s="1"/>
  <c r="D26" i="10"/>
  <c r="E26" i="10" s="1"/>
  <c r="F26" i="10" s="1"/>
  <c r="G26" i="10" s="1"/>
  <c r="H26" i="10" s="1"/>
  <c r="D27" i="10"/>
  <c r="E27" i="10" s="1"/>
  <c r="F27" i="10" s="1"/>
  <c r="G27" i="10" s="1"/>
  <c r="H27" i="10" s="1"/>
  <c r="D28" i="10"/>
  <c r="E28" i="10" s="1"/>
  <c r="F28" i="10" s="1"/>
  <c r="G28" i="10" s="1"/>
  <c r="H28" i="10" s="1"/>
  <c r="D32" i="10"/>
  <c r="E32" i="10" s="1"/>
  <c r="F32" i="10" s="1"/>
  <c r="G32" i="10" s="1"/>
  <c r="H32" i="10" s="1"/>
  <c r="D34" i="10"/>
  <c r="E34" i="10" s="1"/>
  <c r="F34" i="10" s="1"/>
  <c r="G34" i="10" s="1"/>
  <c r="H34" i="10" s="1"/>
  <c r="D35" i="10"/>
  <c r="E35" i="10" s="1"/>
  <c r="F35" i="10" s="1"/>
  <c r="G35" i="10" s="1"/>
  <c r="H35" i="10" s="1"/>
  <c r="D36" i="10"/>
  <c r="E36" i="10" s="1"/>
  <c r="F36" i="10" s="1"/>
  <c r="G36" i="10" s="1"/>
  <c r="H36" i="10" s="1"/>
  <c r="D38" i="10"/>
  <c r="E38" i="10" s="1"/>
  <c r="F38" i="10" s="1"/>
  <c r="G38" i="10" s="1"/>
  <c r="H38" i="10" s="1"/>
  <c r="D39" i="10"/>
  <c r="E39" i="10" s="1"/>
  <c r="F39" i="10" s="1"/>
  <c r="G39" i="10" s="1"/>
  <c r="H39" i="10" s="1"/>
  <c r="D42" i="10"/>
  <c r="E42" i="10" s="1"/>
  <c r="F42" i="10" s="1"/>
  <c r="G42" i="10" s="1"/>
  <c r="H42" i="10" s="1"/>
  <c r="D43" i="10"/>
  <c r="E43" i="10" s="1"/>
  <c r="F43" i="10" s="1"/>
  <c r="G43" i="10" s="1"/>
  <c r="H43" i="10" s="1"/>
  <c r="D44" i="10"/>
  <c r="E44" i="10" s="1"/>
  <c r="F44" i="10" s="1"/>
  <c r="G44" i="10" s="1"/>
  <c r="H44" i="10" s="1"/>
  <c r="D48" i="10"/>
  <c r="E48" i="10" s="1"/>
  <c r="F48" i="10" s="1"/>
  <c r="G48" i="10" s="1"/>
  <c r="H48" i="10" s="1"/>
  <c r="D50" i="10"/>
  <c r="E50" i="10" s="1"/>
  <c r="F50" i="10" s="1"/>
  <c r="G50" i="10" s="1"/>
  <c r="H50" i="10" s="1"/>
  <c r="D51" i="10"/>
  <c r="E51" i="10" s="1"/>
  <c r="F51" i="10" s="1"/>
  <c r="G51" i="10" s="1"/>
  <c r="H51" i="10" s="1"/>
  <c r="D52" i="10"/>
  <c r="E52" i="10" s="1"/>
  <c r="F52" i="10" s="1"/>
  <c r="G52" i="10" s="1"/>
  <c r="H52" i="10" s="1"/>
  <c r="D54" i="10"/>
  <c r="E54" i="10" s="1"/>
  <c r="F54" i="10" s="1"/>
  <c r="G54" i="10" s="1"/>
  <c r="H54" i="10" s="1"/>
  <c r="D55" i="10"/>
  <c r="E55" i="10" s="1"/>
  <c r="F55" i="10" s="1"/>
  <c r="G55" i="10" s="1"/>
  <c r="H55" i="10" s="1"/>
  <c r="D58" i="10"/>
  <c r="E58" i="10" s="1"/>
  <c r="F58" i="10" s="1"/>
  <c r="G58" i="10" s="1"/>
  <c r="H58" i="10" s="1"/>
  <c r="D59" i="10"/>
  <c r="E59" i="10" s="1"/>
  <c r="F59" i="10" s="1"/>
  <c r="G59" i="10" s="1"/>
  <c r="H59" i="10" s="1"/>
  <c r="D60" i="10"/>
  <c r="E60" i="10" s="1"/>
  <c r="F60" i="10" s="1"/>
  <c r="G60" i="10" s="1"/>
  <c r="H60" i="10" s="1"/>
  <c r="D64" i="10"/>
  <c r="E64" i="10" s="1"/>
  <c r="F64" i="10" s="1"/>
  <c r="G64" i="10" s="1"/>
  <c r="H64" i="10" s="1"/>
  <c r="D66" i="10"/>
  <c r="E66" i="10" s="1"/>
  <c r="F66" i="10" s="1"/>
  <c r="G66" i="10" s="1"/>
  <c r="H66" i="10" s="1"/>
  <c r="D67" i="10"/>
  <c r="E67" i="10" s="1"/>
  <c r="F67" i="10" s="1"/>
  <c r="G67" i="10" s="1"/>
  <c r="H67" i="10" s="1"/>
  <c r="D68" i="10"/>
  <c r="E68" i="10" s="1"/>
  <c r="F68" i="10" s="1"/>
  <c r="G68" i="10" s="1"/>
  <c r="H68" i="10" s="1"/>
  <c r="D69" i="10"/>
  <c r="E69" i="10" s="1"/>
  <c r="F69" i="10" s="1"/>
  <c r="G69" i="10" s="1"/>
  <c r="H69" i="10" s="1"/>
  <c r="D70" i="10"/>
  <c r="E70" i="10" s="1"/>
  <c r="F70" i="10" s="1"/>
  <c r="G70" i="10" s="1"/>
  <c r="H70" i="10" s="1"/>
  <c r="D71" i="10"/>
  <c r="E71" i="10" s="1"/>
  <c r="F71" i="10" s="1"/>
  <c r="G71" i="10" s="1"/>
  <c r="H71" i="10" s="1"/>
  <c r="D72" i="10"/>
  <c r="E72" i="10" s="1"/>
  <c r="F72" i="10" s="1"/>
  <c r="G72" i="10" s="1"/>
  <c r="H72" i="10" s="1"/>
  <c r="D73" i="10"/>
  <c r="E73" i="10" s="1"/>
  <c r="F73" i="10" s="1"/>
  <c r="G73" i="10" s="1"/>
  <c r="H73" i="10" s="1"/>
  <c r="D74" i="10"/>
  <c r="E74" i="10" s="1"/>
  <c r="F74" i="10" s="1"/>
  <c r="G74" i="10" s="1"/>
  <c r="H74" i="10" s="1"/>
  <c r="D76" i="10"/>
  <c r="E76" i="10" s="1"/>
  <c r="F76" i="10" s="1"/>
  <c r="G76" i="10" s="1"/>
  <c r="H76" i="10" s="1"/>
  <c r="D77" i="10"/>
  <c r="E77" i="10" s="1"/>
  <c r="F77" i="10" s="1"/>
  <c r="G77" i="10" s="1"/>
  <c r="H77" i="10" s="1"/>
  <c r="D78" i="10"/>
  <c r="E78" i="10" s="1"/>
  <c r="F78" i="10" s="1"/>
  <c r="G78" i="10" s="1"/>
  <c r="H78" i="10" s="1"/>
  <c r="D80" i="10"/>
  <c r="E80" i="10" s="1"/>
  <c r="F80" i="10" s="1"/>
  <c r="G80" i="10" s="1"/>
  <c r="H80" i="10" s="1"/>
  <c r="D81" i="10"/>
  <c r="E81" i="10" s="1"/>
  <c r="F81" i="10" s="1"/>
  <c r="G81" i="10" s="1"/>
  <c r="H81" i="10" s="1"/>
  <c r="D82" i="10"/>
  <c r="E82" i="10" s="1"/>
  <c r="F82" i="10" s="1"/>
  <c r="G82" i="10" s="1"/>
  <c r="H82" i="10" s="1"/>
  <c r="D84" i="10"/>
  <c r="E84" i="10" s="1"/>
  <c r="F84" i="10" s="1"/>
  <c r="G84" i="10" s="1"/>
  <c r="H84" i="10" s="1"/>
  <c r="D85" i="10"/>
  <c r="E85" i="10" s="1"/>
  <c r="F85" i="10" s="1"/>
  <c r="G85" i="10" s="1"/>
  <c r="H85" i="10" s="1"/>
  <c r="D86" i="10"/>
  <c r="E86" i="10" s="1"/>
  <c r="F86" i="10" s="1"/>
  <c r="G86" i="10" s="1"/>
  <c r="H86" i="10" s="1"/>
  <c r="D88" i="10"/>
  <c r="E88" i="10" s="1"/>
  <c r="F88" i="10" s="1"/>
  <c r="G88" i="10" s="1"/>
  <c r="H88" i="10" s="1"/>
  <c r="D89" i="10"/>
  <c r="E89" i="10" s="1"/>
  <c r="F89" i="10" s="1"/>
  <c r="G89" i="10" s="1"/>
  <c r="H89" i="10" s="1"/>
  <c r="D90" i="10"/>
  <c r="E90" i="10" s="1"/>
  <c r="F90" i="10" s="1"/>
  <c r="G90" i="10" s="1"/>
  <c r="H90" i="10" s="1"/>
  <c r="D92" i="10"/>
  <c r="E92" i="10" s="1"/>
  <c r="F92" i="10" s="1"/>
  <c r="G92" i="10" s="1"/>
  <c r="H92" i="10" s="1"/>
  <c r="D93" i="10"/>
  <c r="E93" i="10" s="1"/>
  <c r="F93" i="10" s="1"/>
  <c r="G93" i="10" s="1"/>
  <c r="H93" i="10" s="1"/>
  <c r="D94" i="10"/>
  <c r="E94" i="10" s="1"/>
  <c r="F94" i="10" s="1"/>
  <c r="G94" i="10" s="1"/>
  <c r="H94" i="10" s="1"/>
  <c r="D96" i="10"/>
  <c r="E96" i="10" s="1"/>
  <c r="F96" i="10" s="1"/>
  <c r="G96" i="10" s="1"/>
  <c r="H96" i="10" s="1"/>
  <c r="D98" i="10"/>
  <c r="E98" i="10" s="1"/>
  <c r="F98" i="10" s="1"/>
  <c r="G98" i="10" s="1"/>
  <c r="H98" i="10" s="1"/>
  <c r="D99" i="10"/>
  <c r="E99" i="10" s="1"/>
  <c r="F99" i="10" s="1"/>
  <c r="G99" i="10" s="1"/>
  <c r="H99" i="10" s="1"/>
  <c r="D100" i="10"/>
  <c r="E100" i="10" s="1"/>
  <c r="F100" i="10" s="1"/>
  <c r="G100" i="10" s="1"/>
  <c r="H100" i="10" s="1"/>
  <c r="D102" i="10"/>
  <c r="E102" i="10" s="1"/>
  <c r="F102" i="10" s="1"/>
  <c r="G102" i="10" s="1"/>
  <c r="H102" i="10" s="1"/>
  <c r="D103" i="10"/>
  <c r="E103" i="10" s="1"/>
  <c r="F103" i="10" s="1"/>
  <c r="G103" i="10" s="1"/>
  <c r="H103" i="10" s="1"/>
  <c r="D104" i="10"/>
  <c r="E104" i="10" s="1"/>
  <c r="F104" i="10" s="1"/>
  <c r="G104" i="10" s="1"/>
  <c r="H104" i="10" s="1"/>
  <c r="D108" i="10"/>
  <c r="E108" i="10" s="1"/>
  <c r="F108" i="10" s="1"/>
  <c r="G108" i="10" s="1"/>
  <c r="H108" i="10" s="1"/>
  <c r="D112" i="10"/>
  <c r="E112" i="10" s="1"/>
  <c r="F112" i="10" s="1"/>
  <c r="G112" i="10" s="1"/>
  <c r="H112" i="10" s="1"/>
  <c r="D116" i="10"/>
  <c r="E116" i="10" s="1"/>
  <c r="F116" i="10" s="1"/>
  <c r="G116" i="10" s="1"/>
  <c r="H116" i="10" s="1"/>
  <c r="D117" i="10"/>
  <c r="E117" i="10" s="1"/>
  <c r="F117" i="10" s="1"/>
  <c r="G117" i="10" s="1"/>
  <c r="H117" i="10" s="1"/>
  <c r="D119" i="10"/>
  <c r="E119" i="10" s="1"/>
  <c r="F119" i="10" s="1"/>
  <c r="G119" i="10" s="1"/>
  <c r="H119" i="10" s="1"/>
  <c r="D120" i="10"/>
  <c r="E120" i="10" s="1"/>
  <c r="F120" i="10" s="1"/>
  <c r="G120" i="10" s="1"/>
  <c r="H120" i="10" s="1"/>
  <c r="D121" i="10"/>
  <c r="E121" i="10" s="1"/>
  <c r="F121" i="10" s="1"/>
  <c r="G121" i="10" s="1"/>
  <c r="H121" i="10" s="1"/>
  <c r="D123" i="10"/>
  <c r="E123" i="10" s="1"/>
  <c r="F123" i="10" s="1"/>
  <c r="G123" i="10" s="1"/>
  <c r="H123" i="10" s="1"/>
  <c r="D124" i="10"/>
  <c r="E124" i="10" s="1"/>
  <c r="F124" i="10" s="1"/>
  <c r="G124" i="10" s="1"/>
  <c r="H124" i="10" s="1"/>
  <c r="D125" i="10"/>
  <c r="E125" i="10" s="1"/>
  <c r="F125" i="10" s="1"/>
  <c r="G125" i="10" s="1"/>
  <c r="H125" i="10" s="1"/>
  <c r="D127" i="10"/>
  <c r="E127" i="10" s="1"/>
  <c r="F127" i="10" s="1"/>
  <c r="G127" i="10" s="1"/>
  <c r="H127" i="10" s="1"/>
  <c r="D128" i="10"/>
  <c r="E128" i="10" s="1"/>
  <c r="F128" i="10" s="1"/>
  <c r="G128" i="10" s="1"/>
  <c r="H128" i="10" s="1"/>
  <c r="D129" i="10"/>
  <c r="E129" i="10" s="1"/>
  <c r="F129" i="10" s="1"/>
  <c r="G129" i="10" s="1"/>
  <c r="H129" i="10" s="1"/>
  <c r="D131" i="10"/>
  <c r="E131" i="10" s="1"/>
  <c r="F131" i="10" s="1"/>
  <c r="G131" i="10" s="1"/>
  <c r="H131" i="10" s="1"/>
  <c r="D132" i="10"/>
  <c r="E132" i="10" s="1"/>
  <c r="F132" i="10" s="1"/>
  <c r="G132" i="10" s="1"/>
  <c r="H132" i="10" s="1"/>
  <c r="D133" i="10"/>
  <c r="E133" i="10" s="1"/>
  <c r="F133" i="10" s="1"/>
  <c r="G133" i="10" s="1"/>
  <c r="H133" i="10" s="1"/>
  <c r="I19" i="10"/>
  <c r="D19" i="10"/>
  <c r="I18" i="10"/>
  <c r="H18" i="10"/>
  <c r="G18" i="10"/>
  <c r="F18" i="10"/>
  <c r="E18" i="10"/>
  <c r="D18" i="10"/>
  <c r="C18" i="10"/>
  <c r="E19" i="10" l="1"/>
  <c r="F19" i="10" s="1"/>
  <c r="G19" i="10" s="1"/>
  <c r="H19" i="10" s="1"/>
  <c r="D115" i="10"/>
  <c r="E115" i="10" s="1"/>
  <c r="F115" i="10" s="1"/>
  <c r="G115" i="10" s="1"/>
  <c r="H115" i="10" s="1"/>
  <c r="D107" i="10"/>
  <c r="E107" i="10" s="1"/>
  <c r="F107" i="10" s="1"/>
  <c r="G107" i="10" s="1"/>
  <c r="H107" i="10" s="1"/>
  <c r="D83" i="10"/>
  <c r="E83" i="10" s="1"/>
  <c r="F83" i="10" s="1"/>
  <c r="G83" i="10" s="1"/>
  <c r="H83" i="10" s="1"/>
  <c r="D75" i="10"/>
  <c r="E75" i="10" s="1"/>
  <c r="F75" i="10" s="1"/>
  <c r="G75" i="10" s="1"/>
  <c r="H75" i="10" s="1"/>
  <c r="D46" i="10"/>
  <c r="E46" i="10" s="1"/>
  <c r="F46" i="10" s="1"/>
  <c r="G46" i="10" s="1"/>
  <c r="H46" i="10" s="1"/>
  <c r="D113" i="10"/>
  <c r="E113" i="10" s="1"/>
  <c r="F113" i="10" s="1"/>
  <c r="G113" i="10" s="1"/>
  <c r="H113" i="10" s="1"/>
  <c r="D105" i="10"/>
  <c r="E105" i="10" s="1"/>
  <c r="F105" i="10" s="1"/>
  <c r="G105" i="10" s="1"/>
  <c r="H105" i="10" s="1"/>
  <c r="D63" i="10"/>
  <c r="E63" i="10" s="1"/>
  <c r="F63" i="10" s="1"/>
  <c r="G63" i="10" s="1"/>
  <c r="H63" i="10" s="1"/>
  <c r="D56" i="10"/>
  <c r="E56" i="10" s="1"/>
  <c r="F56" i="10" s="1"/>
  <c r="G56" i="10" s="1"/>
  <c r="H56" i="10" s="1"/>
  <c r="D30" i="10"/>
  <c r="E30" i="10" s="1"/>
  <c r="F30" i="10" s="1"/>
  <c r="G30" i="10" s="1"/>
  <c r="H30" i="10" s="1"/>
  <c r="D23" i="10"/>
  <c r="E23" i="10" s="1"/>
  <c r="F23" i="10" s="1"/>
  <c r="G23" i="10" s="1"/>
  <c r="H23" i="10" s="1"/>
  <c r="D79" i="10"/>
  <c r="E79" i="10" s="1"/>
  <c r="F79" i="10" s="1"/>
  <c r="G79" i="10" s="1"/>
  <c r="H79" i="10" s="1"/>
  <c r="D47" i="10"/>
  <c r="E47" i="10" s="1"/>
  <c r="F47" i="10" s="1"/>
  <c r="G47" i="10" s="1"/>
  <c r="H47" i="10" s="1"/>
  <c r="D40" i="10"/>
  <c r="E40" i="10" s="1"/>
  <c r="F40" i="10" s="1"/>
  <c r="G40" i="10" s="1"/>
  <c r="H40" i="10" s="1"/>
  <c r="D91" i="10"/>
  <c r="E91" i="10" s="1"/>
  <c r="F91" i="10" s="1"/>
  <c r="G91" i="10" s="1"/>
  <c r="H91" i="10" s="1"/>
  <c r="D111" i="10"/>
  <c r="E111" i="10" s="1"/>
  <c r="F111" i="10" s="1"/>
  <c r="G111" i="10" s="1"/>
  <c r="H111" i="10" s="1"/>
  <c r="D101" i="10"/>
  <c r="E101" i="10" s="1"/>
  <c r="F101" i="10" s="1"/>
  <c r="G101" i="10" s="1"/>
  <c r="H101" i="10" s="1"/>
  <c r="D87" i="10"/>
  <c r="E87" i="10" s="1"/>
  <c r="F87" i="10" s="1"/>
  <c r="G87" i="10" s="1"/>
  <c r="H87" i="10" s="1"/>
  <c r="D109" i="10"/>
  <c r="E109" i="10" s="1"/>
  <c r="F109" i="10" s="1"/>
  <c r="G109" i="10" s="1"/>
  <c r="H109" i="10" s="1"/>
  <c r="D97" i="10"/>
  <c r="E97" i="10" s="1"/>
  <c r="F97" i="10" s="1"/>
  <c r="G97" i="10" s="1"/>
  <c r="H97" i="10" s="1"/>
  <c r="D95" i="10"/>
  <c r="E95" i="10" s="1"/>
  <c r="F95" i="10" s="1"/>
  <c r="G95" i="10" s="1"/>
  <c r="H95" i="10" s="1"/>
  <c r="D62" i="10"/>
  <c r="E62" i="10" s="1"/>
  <c r="F62" i="10" s="1"/>
  <c r="G62" i="10" s="1"/>
  <c r="H62" i="10" s="1"/>
  <c r="D31" i="10"/>
  <c r="E31" i="10" s="1"/>
  <c r="F31" i="10" s="1"/>
  <c r="G31" i="10" s="1"/>
  <c r="H31" i="10" s="1"/>
  <c r="D24" i="10"/>
  <c r="E24" i="10" s="1"/>
  <c r="F24" i="10" s="1"/>
  <c r="G24" i="10" s="1"/>
  <c r="H24" i="10" s="1"/>
  <c r="D22" i="10"/>
  <c r="E22" i="10" s="1"/>
  <c r="D61" i="10"/>
  <c r="E61" i="10" s="1"/>
  <c r="F61" i="10" s="1"/>
  <c r="G61" i="10" s="1"/>
  <c r="H61" i="10" s="1"/>
  <c r="D53" i="10"/>
  <c r="E53" i="10" s="1"/>
  <c r="F53" i="10" s="1"/>
  <c r="G53" i="10" s="1"/>
  <c r="H53" i="10" s="1"/>
  <c r="D45" i="10"/>
  <c r="E45" i="10" s="1"/>
  <c r="F45" i="10" s="1"/>
  <c r="G45" i="10" s="1"/>
  <c r="H45" i="10" s="1"/>
  <c r="D37" i="10"/>
  <c r="E37" i="10" s="1"/>
  <c r="F37" i="10" s="1"/>
  <c r="G37" i="10" s="1"/>
  <c r="H37" i="10" s="1"/>
  <c r="D29" i="10"/>
  <c r="E29" i="10" s="1"/>
  <c r="F29" i="10" s="1"/>
  <c r="G29" i="10" s="1"/>
  <c r="H29" i="10" s="1"/>
  <c r="D134" i="10"/>
  <c r="E134" i="10" s="1"/>
  <c r="F134" i="10" s="1"/>
  <c r="G134" i="10" s="1"/>
  <c r="H134" i="10" s="1"/>
  <c r="D130" i="10"/>
  <c r="E130" i="10" s="1"/>
  <c r="F130" i="10" s="1"/>
  <c r="G130" i="10" s="1"/>
  <c r="H130" i="10" s="1"/>
  <c r="D126" i="10"/>
  <c r="E126" i="10" s="1"/>
  <c r="F126" i="10" s="1"/>
  <c r="G126" i="10" s="1"/>
  <c r="H126" i="10" s="1"/>
  <c r="D122" i="10"/>
  <c r="E122" i="10" s="1"/>
  <c r="F122" i="10" s="1"/>
  <c r="G122" i="10" s="1"/>
  <c r="H122" i="10" s="1"/>
  <c r="D118" i="10"/>
  <c r="E118" i="10" s="1"/>
  <c r="F118" i="10" s="1"/>
  <c r="G118" i="10" s="1"/>
  <c r="H118" i="10" s="1"/>
  <c r="D114" i="10"/>
  <c r="E114" i="10" s="1"/>
  <c r="F114" i="10" s="1"/>
  <c r="G114" i="10" s="1"/>
  <c r="H114" i="10" s="1"/>
  <c r="D110" i="10"/>
  <c r="E110" i="10" s="1"/>
  <c r="F110" i="10" s="1"/>
  <c r="G110" i="10" s="1"/>
  <c r="H110" i="10" s="1"/>
  <c r="D106" i="10"/>
  <c r="E106" i="10" s="1"/>
  <c r="F106" i="10" s="1"/>
  <c r="G106" i="10" s="1"/>
  <c r="H106" i="10" s="1"/>
  <c r="D65" i="10"/>
  <c r="E65" i="10" s="1"/>
  <c r="F65" i="10" s="1"/>
  <c r="G65" i="10" s="1"/>
  <c r="H65" i="10" s="1"/>
  <c r="D57" i="10"/>
  <c r="E57" i="10" s="1"/>
  <c r="F57" i="10" s="1"/>
  <c r="G57" i="10" s="1"/>
  <c r="H57" i="10" s="1"/>
  <c r="D49" i="10"/>
  <c r="E49" i="10" s="1"/>
  <c r="F49" i="10" s="1"/>
  <c r="G49" i="10" s="1"/>
  <c r="H49" i="10" s="1"/>
  <c r="D41" i="10"/>
  <c r="E41" i="10" s="1"/>
  <c r="F41" i="10" s="1"/>
  <c r="G41" i="10" s="1"/>
  <c r="H41" i="10" s="1"/>
  <c r="D33" i="10"/>
  <c r="E33" i="10" s="1"/>
  <c r="F33" i="10" s="1"/>
  <c r="G33" i="10" s="1"/>
  <c r="H33" i="10" s="1"/>
  <c r="D25" i="10"/>
  <c r="E25" i="10" s="1"/>
  <c r="F25" i="10" s="1"/>
  <c r="G25" i="10" s="1"/>
  <c r="H25" i="10" s="1"/>
  <c r="F21" i="10"/>
  <c r="G21" i="10" s="1"/>
  <c r="H21" i="10" s="1"/>
  <c r="B6" i="10"/>
  <c r="E20" i="11"/>
  <c r="E21" i="11"/>
  <c r="E22" i="11"/>
  <c r="E23" i="11"/>
  <c r="E24" i="11"/>
  <c r="E25" i="11"/>
  <c r="E26" i="11"/>
  <c r="E27" i="11"/>
  <c r="E28" i="11"/>
  <c r="E29" i="11"/>
  <c r="E30" i="11"/>
  <c r="E31" i="11"/>
  <c r="E32" i="11"/>
  <c r="E33" i="11"/>
  <c r="E34" i="11"/>
  <c r="E35" i="11"/>
  <c r="E36" i="11"/>
  <c r="E37" i="11"/>
  <c r="E38" i="11"/>
  <c r="E39" i="11"/>
  <c r="E40" i="11"/>
  <c r="E41" i="11"/>
  <c r="E42" i="11"/>
  <c r="E43" i="11"/>
  <c r="E44" i="11"/>
  <c r="E45" i="11"/>
  <c r="E46" i="11"/>
  <c r="E47" i="11"/>
  <c r="E48" i="11"/>
  <c r="E49" i="11"/>
  <c r="E50" i="11"/>
  <c r="E51" i="11"/>
  <c r="E52" i="11"/>
  <c r="E53" i="11"/>
  <c r="E54" i="11"/>
  <c r="E55" i="11"/>
  <c r="E56" i="11"/>
  <c r="E57" i="11"/>
  <c r="E58" i="11"/>
  <c r="E59" i="11"/>
  <c r="E60" i="11"/>
  <c r="E61" i="11"/>
  <c r="E62" i="11"/>
  <c r="E63" i="11"/>
  <c r="E64" i="11"/>
  <c r="E65" i="11"/>
  <c r="E66" i="11"/>
  <c r="E67" i="11"/>
  <c r="E68" i="11"/>
  <c r="E69" i="11"/>
  <c r="E70" i="11"/>
  <c r="E71" i="11"/>
  <c r="E72" i="11"/>
  <c r="E73" i="11"/>
  <c r="E74" i="11"/>
  <c r="E75" i="11"/>
  <c r="E76" i="11"/>
  <c r="E77" i="11"/>
  <c r="E78" i="11"/>
  <c r="E79" i="11"/>
  <c r="E80" i="11"/>
  <c r="E81" i="11"/>
  <c r="E82" i="11"/>
  <c r="E83" i="11"/>
  <c r="E84" i="11"/>
  <c r="E85" i="11"/>
  <c r="E86" i="11"/>
  <c r="E87" i="11"/>
  <c r="E88" i="11"/>
  <c r="E89" i="11"/>
  <c r="E90" i="11"/>
  <c r="E91" i="11"/>
  <c r="E92" i="11"/>
  <c r="E93" i="11"/>
  <c r="E94" i="11"/>
  <c r="E95" i="11"/>
  <c r="E96" i="11"/>
  <c r="E97" i="11"/>
  <c r="E98" i="11"/>
  <c r="E99" i="11"/>
  <c r="E100" i="11"/>
  <c r="E101" i="11"/>
  <c r="E102" i="11"/>
  <c r="E103" i="11"/>
  <c r="E104" i="11"/>
  <c r="E105" i="11"/>
  <c r="E106" i="11"/>
  <c r="E107" i="11"/>
  <c r="E108" i="11"/>
  <c r="E109" i="11"/>
  <c r="E110" i="11"/>
  <c r="E111" i="11"/>
  <c r="E112" i="11"/>
  <c r="E113" i="11"/>
  <c r="E114" i="11"/>
  <c r="E115" i="11"/>
  <c r="E116" i="11"/>
  <c r="E117" i="11"/>
  <c r="E118" i="11"/>
  <c r="E119" i="11"/>
  <c r="E120" i="11"/>
  <c r="E121" i="11"/>
  <c r="E122" i="11"/>
  <c r="E123" i="11"/>
  <c r="E124" i="11"/>
  <c r="E125" i="11"/>
  <c r="E126" i="11"/>
  <c r="E127" i="11"/>
  <c r="E128" i="11"/>
  <c r="E129" i="11"/>
  <c r="E130" i="11"/>
  <c r="E131" i="11"/>
  <c r="E132" i="11"/>
  <c r="E133" i="11"/>
  <c r="E134" i="11"/>
  <c r="E19" i="11"/>
  <c r="L18" i="11"/>
  <c r="K18" i="11"/>
  <c r="J18" i="11"/>
  <c r="I18" i="11"/>
  <c r="H18" i="11"/>
  <c r="G18" i="11"/>
  <c r="F18" i="11"/>
  <c r="B9" i="11"/>
  <c r="E132" i="13"/>
  <c r="F132" i="13" s="1"/>
  <c r="G132" i="13" s="1"/>
  <c r="H132" i="13" s="1"/>
  <c r="E130" i="13"/>
  <c r="F130" i="13" s="1"/>
  <c r="G130" i="13" s="1"/>
  <c r="H130" i="13" s="1"/>
  <c r="E129" i="13"/>
  <c r="F129" i="13" s="1"/>
  <c r="G129" i="13" s="1"/>
  <c r="H129" i="13" s="1"/>
  <c r="E128" i="13"/>
  <c r="F128" i="13" s="1"/>
  <c r="G128" i="13" s="1"/>
  <c r="H128" i="13" s="1"/>
  <c r="E126" i="13"/>
  <c r="F126" i="13" s="1"/>
  <c r="G126" i="13" s="1"/>
  <c r="H126" i="13" s="1"/>
  <c r="E125" i="13"/>
  <c r="F125" i="13" s="1"/>
  <c r="G125" i="13" s="1"/>
  <c r="H125" i="13" s="1"/>
  <c r="E124" i="13"/>
  <c r="F124" i="13" s="1"/>
  <c r="G124" i="13" s="1"/>
  <c r="H124" i="13" s="1"/>
  <c r="E122" i="13"/>
  <c r="F122" i="13" s="1"/>
  <c r="G122" i="13" s="1"/>
  <c r="H122" i="13" s="1"/>
  <c r="E121" i="13"/>
  <c r="F121" i="13" s="1"/>
  <c r="G121" i="13" s="1"/>
  <c r="H121" i="13" s="1"/>
  <c r="E120" i="13"/>
  <c r="F120" i="13" s="1"/>
  <c r="G120" i="13" s="1"/>
  <c r="H120" i="13" s="1"/>
  <c r="E118" i="13"/>
  <c r="F118" i="13" s="1"/>
  <c r="G118" i="13" s="1"/>
  <c r="H118" i="13" s="1"/>
  <c r="E117" i="13"/>
  <c r="F117" i="13" s="1"/>
  <c r="G117" i="13" s="1"/>
  <c r="H117" i="13" s="1"/>
  <c r="E116" i="13"/>
  <c r="F116" i="13" s="1"/>
  <c r="G116" i="13" s="1"/>
  <c r="H116" i="13" s="1"/>
  <c r="E114" i="13"/>
  <c r="F114" i="13" s="1"/>
  <c r="G114" i="13" s="1"/>
  <c r="H114" i="13" s="1"/>
  <c r="E113" i="13"/>
  <c r="F113" i="13" s="1"/>
  <c r="G113" i="13" s="1"/>
  <c r="H113" i="13" s="1"/>
  <c r="E112" i="13"/>
  <c r="F112" i="13" s="1"/>
  <c r="G112" i="13" s="1"/>
  <c r="H112" i="13" s="1"/>
  <c r="E110" i="13"/>
  <c r="F110" i="13" s="1"/>
  <c r="G110" i="13" s="1"/>
  <c r="H110" i="13" s="1"/>
  <c r="E109" i="13"/>
  <c r="F109" i="13" s="1"/>
  <c r="G109" i="13" s="1"/>
  <c r="H109" i="13" s="1"/>
  <c r="E108" i="13"/>
  <c r="F108" i="13" s="1"/>
  <c r="G108" i="13" s="1"/>
  <c r="H108" i="13" s="1"/>
  <c r="E106" i="13"/>
  <c r="F106" i="13" s="1"/>
  <c r="G106" i="13" s="1"/>
  <c r="H106" i="13" s="1"/>
  <c r="E105" i="13"/>
  <c r="F105" i="13" s="1"/>
  <c r="G105" i="13" s="1"/>
  <c r="H105" i="13" s="1"/>
  <c r="E104" i="13"/>
  <c r="F104" i="13" s="1"/>
  <c r="G104" i="13" s="1"/>
  <c r="H104" i="13" s="1"/>
  <c r="E102" i="13"/>
  <c r="F102" i="13" s="1"/>
  <c r="G102" i="13" s="1"/>
  <c r="H102" i="13" s="1"/>
  <c r="E101" i="13"/>
  <c r="F101" i="13" s="1"/>
  <c r="G101" i="13" s="1"/>
  <c r="H101" i="13" s="1"/>
  <c r="E100" i="13"/>
  <c r="F100" i="13" s="1"/>
  <c r="G100" i="13" s="1"/>
  <c r="H100" i="13" s="1"/>
  <c r="E98" i="13"/>
  <c r="F98" i="13" s="1"/>
  <c r="G98" i="13" s="1"/>
  <c r="H98" i="13" s="1"/>
  <c r="E97" i="13"/>
  <c r="F97" i="13" s="1"/>
  <c r="G97" i="13" s="1"/>
  <c r="H97" i="13" s="1"/>
  <c r="E96" i="13"/>
  <c r="F96" i="13" s="1"/>
  <c r="G96" i="13" s="1"/>
  <c r="H96" i="13" s="1"/>
  <c r="E94" i="13"/>
  <c r="F94" i="13" s="1"/>
  <c r="G94" i="13" s="1"/>
  <c r="H94" i="13" s="1"/>
  <c r="E93" i="13"/>
  <c r="F93" i="13" s="1"/>
  <c r="G93" i="13" s="1"/>
  <c r="H93" i="13" s="1"/>
  <c r="E92" i="13"/>
  <c r="F92" i="13" s="1"/>
  <c r="G92" i="13" s="1"/>
  <c r="H92" i="13" s="1"/>
  <c r="E90" i="13"/>
  <c r="F90" i="13" s="1"/>
  <c r="G90" i="13" s="1"/>
  <c r="H90" i="13" s="1"/>
  <c r="E89" i="13"/>
  <c r="F89" i="13" s="1"/>
  <c r="G89" i="13" s="1"/>
  <c r="H89" i="13" s="1"/>
  <c r="E88" i="13"/>
  <c r="F88" i="13" s="1"/>
  <c r="G88" i="13" s="1"/>
  <c r="H88" i="13" s="1"/>
  <c r="E86" i="13"/>
  <c r="F86" i="13" s="1"/>
  <c r="G86" i="13" s="1"/>
  <c r="H86" i="13" s="1"/>
  <c r="E85" i="13"/>
  <c r="F85" i="13" s="1"/>
  <c r="G85" i="13" s="1"/>
  <c r="H85" i="13" s="1"/>
  <c r="E84" i="13"/>
  <c r="F84" i="13" s="1"/>
  <c r="G84" i="13" s="1"/>
  <c r="H84" i="13" s="1"/>
  <c r="E82" i="13"/>
  <c r="F82" i="13" s="1"/>
  <c r="G82" i="13" s="1"/>
  <c r="H82" i="13" s="1"/>
  <c r="E81" i="13"/>
  <c r="F81" i="13" s="1"/>
  <c r="G81" i="13" s="1"/>
  <c r="H81" i="13" s="1"/>
  <c r="E80" i="13"/>
  <c r="F80" i="13" s="1"/>
  <c r="G80" i="13" s="1"/>
  <c r="H80" i="13" s="1"/>
  <c r="E78" i="13"/>
  <c r="F78" i="13" s="1"/>
  <c r="G78" i="13" s="1"/>
  <c r="H78" i="13" s="1"/>
  <c r="E77" i="13"/>
  <c r="F77" i="13" s="1"/>
  <c r="G77" i="13" s="1"/>
  <c r="H77" i="13" s="1"/>
  <c r="E76" i="13"/>
  <c r="F76" i="13" s="1"/>
  <c r="G76" i="13" s="1"/>
  <c r="H76" i="13" s="1"/>
  <c r="E74" i="13"/>
  <c r="F74" i="13" s="1"/>
  <c r="G74" i="13" s="1"/>
  <c r="H74" i="13" s="1"/>
  <c r="E73" i="13"/>
  <c r="F73" i="13" s="1"/>
  <c r="G73" i="13" s="1"/>
  <c r="H73" i="13" s="1"/>
  <c r="E72" i="13"/>
  <c r="F72" i="13" s="1"/>
  <c r="G72" i="13" s="1"/>
  <c r="H72" i="13" s="1"/>
  <c r="E70" i="13"/>
  <c r="F70" i="13" s="1"/>
  <c r="G70" i="13" s="1"/>
  <c r="H70" i="13" s="1"/>
  <c r="E68" i="13"/>
  <c r="F68" i="13" s="1"/>
  <c r="G68" i="13" s="1"/>
  <c r="H68" i="13" s="1"/>
  <c r="E66" i="13"/>
  <c r="F66" i="13" s="1"/>
  <c r="G66" i="13" s="1"/>
  <c r="H66" i="13" s="1"/>
  <c r="E63" i="13"/>
  <c r="F63" i="13" s="1"/>
  <c r="G63" i="13" s="1"/>
  <c r="H63" i="13" s="1"/>
  <c r="E62" i="13"/>
  <c r="F62" i="13" s="1"/>
  <c r="G62" i="13" s="1"/>
  <c r="H62" i="13" s="1"/>
  <c r="E61" i="13"/>
  <c r="F61" i="13" s="1"/>
  <c r="G61" i="13" s="1"/>
  <c r="H61" i="13" s="1"/>
  <c r="E59" i="13"/>
  <c r="F59" i="13" s="1"/>
  <c r="G59" i="13" s="1"/>
  <c r="H59" i="13" s="1"/>
  <c r="E58" i="13"/>
  <c r="F58" i="13" s="1"/>
  <c r="G58" i="13" s="1"/>
  <c r="H58" i="13" s="1"/>
  <c r="E57" i="13"/>
  <c r="F57" i="13" s="1"/>
  <c r="G57" i="13" s="1"/>
  <c r="H57" i="13" s="1"/>
  <c r="E55" i="13"/>
  <c r="F55" i="13" s="1"/>
  <c r="G55" i="13" s="1"/>
  <c r="H55" i="13" s="1"/>
  <c r="E54" i="13"/>
  <c r="F54" i="13" s="1"/>
  <c r="G54" i="13" s="1"/>
  <c r="H54" i="13" s="1"/>
  <c r="E53" i="13"/>
  <c r="F53" i="13" s="1"/>
  <c r="G53" i="13" s="1"/>
  <c r="H53" i="13" s="1"/>
  <c r="E51" i="13"/>
  <c r="F51" i="13" s="1"/>
  <c r="G51" i="13" s="1"/>
  <c r="H51" i="13" s="1"/>
  <c r="E50" i="13"/>
  <c r="F50" i="13" s="1"/>
  <c r="G50" i="13" s="1"/>
  <c r="H50" i="13" s="1"/>
  <c r="E49" i="13"/>
  <c r="F49" i="13" s="1"/>
  <c r="G49" i="13" s="1"/>
  <c r="H49" i="13" s="1"/>
  <c r="E47" i="13"/>
  <c r="F47" i="13" s="1"/>
  <c r="G47" i="13" s="1"/>
  <c r="H47" i="13" s="1"/>
  <c r="E46" i="13"/>
  <c r="F46" i="13" s="1"/>
  <c r="G46" i="13" s="1"/>
  <c r="H46" i="13" s="1"/>
  <c r="E45" i="13"/>
  <c r="F45" i="13" s="1"/>
  <c r="G45" i="13" s="1"/>
  <c r="H45" i="13" s="1"/>
  <c r="E43" i="13"/>
  <c r="F43" i="13" s="1"/>
  <c r="G43" i="13" s="1"/>
  <c r="H43" i="13" s="1"/>
  <c r="E42" i="13"/>
  <c r="F42" i="13" s="1"/>
  <c r="G42" i="13" s="1"/>
  <c r="H42" i="13" s="1"/>
  <c r="E41" i="13"/>
  <c r="F41" i="13" s="1"/>
  <c r="G41" i="13" s="1"/>
  <c r="H41" i="13" s="1"/>
  <c r="E39" i="13"/>
  <c r="F39" i="13" s="1"/>
  <c r="G39" i="13" s="1"/>
  <c r="H39" i="13" s="1"/>
  <c r="E38" i="13"/>
  <c r="F38" i="13" s="1"/>
  <c r="G38" i="13" s="1"/>
  <c r="H38" i="13" s="1"/>
  <c r="E37" i="13"/>
  <c r="F37" i="13" s="1"/>
  <c r="G37" i="13" s="1"/>
  <c r="H37" i="13" s="1"/>
  <c r="E35" i="13"/>
  <c r="F35" i="13" s="1"/>
  <c r="G35" i="13" s="1"/>
  <c r="H35" i="13" s="1"/>
  <c r="E34" i="13"/>
  <c r="F34" i="13" s="1"/>
  <c r="G34" i="13" s="1"/>
  <c r="H34" i="13" s="1"/>
  <c r="E33" i="13"/>
  <c r="F33" i="13" s="1"/>
  <c r="G33" i="13" s="1"/>
  <c r="H33" i="13" s="1"/>
  <c r="E31" i="13"/>
  <c r="F31" i="13" s="1"/>
  <c r="G31" i="13" s="1"/>
  <c r="H31" i="13" s="1"/>
  <c r="E30" i="13"/>
  <c r="F30" i="13" s="1"/>
  <c r="G30" i="13" s="1"/>
  <c r="H30" i="13" s="1"/>
  <c r="E29" i="13"/>
  <c r="F29" i="13" s="1"/>
  <c r="G29" i="13" s="1"/>
  <c r="H29" i="13" s="1"/>
  <c r="E27" i="13"/>
  <c r="F27" i="13" s="1"/>
  <c r="G27" i="13" s="1"/>
  <c r="H27" i="13" s="1"/>
  <c r="E26" i="13"/>
  <c r="F26" i="13" s="1"/>
  <c r="G26" i="13" s="1"/>
  <c r="H26" i="13" s="1"/>
  <c r="E25" i="13"/>
  <c r="F25" i="13" s="1"/>
  <c r="G25" i="13" s="1"/>
  <c r="H25" i="13" s="1"/>
  <c r="E23" i="13"/>
  <c r="F23" i="13" s="1"/>
  <c r="G23" i="13" s="1"/>
  <c r="H23" i="13" s="1"/>
  <c r="E22" i="13"/>
  <c r="F22" i="13" s="1"/>
  <c r="G22" i="13" s="1"/>
  <c r="H22" i="13" s="1"/>
  <c r="E21" i="13"/>
  <c r="F21" i="13" s="1"/>
  <c r="G21" i="13" s="1"/>
  <c r="H21" i="13" s="1"/>
  <c r="E19" i="13"/>
  <c r="F19" i="13" s="1"/>
  <c r="G19" i="13" s="1"/>
  <c r="H19" i="13" s="1"/>
  <c r="E18" i="13"/>
  <c r="F18" i="13" s="1"/>
  <c r="G18" i="13" s="1"/>
  <c r="H18" i="13" s="1"/>
  <c r="F17" i="13"/>
  <c r="G17" i="13" s="1"/>
  <c r="H17" i="13" s="1"/>
  <c r="A12" i="13"/>
  <c r="A11" i="13"/>
  <c r="B3" i="13"/>
  <c r="B2" i="13"/>
  <c r="B4" i="12"/>
  <c r="B2" i="12"/>
  <c r="B3" i="12"/>
  <c r="B3" i="10"/>
  <c r="B4" i="11"/>
  <c r="K132" i="11" l="1"/>
  <c r="I132" i="11"/>
  <c r="G132" i="11"/>
  <c r="I120" i="11"/>
  <c r="G120" i="11"/>
  <c r="I108" i="11"/>
  <c r="G108" i="11"/>
  <c r="I92" i="11"/>
  <c r="G92" i="11"/>
  <c r="I80" i="11"/>
  <c r="G80" i="11"/>
  <c r="I68" i="11"/>
  <c r="G68" i="11"/>
  <c r="I56" i="11"/>
  <c r="G56" i="11"/>
  <c r="I44" i="11"/>
  <c r="G44" i="11"/>
  <c r="I32" i="11"/>
  <c r="G32" i="11"/>
  <c r="I124" i="11"/>
  <c r="G124" i="11"/>
  <c r="I112" i="11"/>
  <c r="G112" i="11"/>
  <c r="I100" i="11"/>
  <c r="G100" i="11"/>
  <c r="I88" i="11"/>
  <c r="G88" i="11"/>
  <c r="I76" i="11"/>
  <c r="G76" i="11"/>
  <c r="I64" i="11"/>
  <c r="G64" i="11"/>
  <c r="I52" i="11"/>
  <c r="G52" i="11"/>
  <c r="K40" i="11"/>
  <c r="I40" i="11"/>
  <c r="G40" i="11"/>
  <c r="I28" i="11"/>
  <c r="G28" i="11"/>
  <c r="F131" i="11"/>
  <c r="I131" i="11"/>
  <c r="G131" i="11"/>
  <c r="F127" i="11"/>
  <c r="G127" i="11"/>
  <c r="I127" i="11"/>
  <c r="I123" i="11"/>
  <c r="G123" i="11"/>
  <c r="K119" i="11"/>
  <c r="I119" i="11"/>
  <c r="G119" i="11"/>
  <c r="G115" i="11"/>
  <c r="I115" i="11"/>
  <c r="I111" i="11"/>
  <c r="G111" i="11"/>
  <c r="I107" i="11"/>
  <c r="G107" i="11"/>
  <c r="K103" i="11"/>
  <c r="I103" i="11"/>
  <c r="G103" i="11"/>
  <c r="G99" i="11"/>
  <c r="I99" i="11"/>
  <c r="K95" i="11"/>
  <c r="I95" i="11"/>
  <c r="G95" i="11"/>
  <c r="G91" i="11"/>
  <c r="I91" i="11"/>
  <c r="I87" i="11"/>
  <c r="G87" i="11"/>
  <c r="K83" i="11"/>
  <c r="I83" i="11"/>
  <c r="G83" i="11"/>
  <c r="I79" i="11"/>
  <c r="G79" i="11"/>
  <c r="K75" i="11"/>
  <c r="G75" i="11"/>
  <c r="I75" i="11"/>
  <c r="I71" i="11"/>
  <c r="G71" i="11"/>
  <c r="K67" i="11"/>
  <c r="I67" i="11"/>
  <c r="G67" i="11"/>
  <c r="G63" i="11"/>
  <c r="I63" i="11"/>
  <c r="K59" i="11"/>
  <c r="I59" i="11"/>
  <c r="G59" i="11"/>
  <c r="I55" i="11"/>
  <c r="G55" i="11"/>
  <c r="K51" i="11"/>
  <c r="G51" i="11"/>
  <c r="I51" i="11"/>
  <c r="I47" i="11"/>
  <c r="G47" i="11"/>
  <c r="G43" i="11"/>
  <c r="I43" i="11"/>
  <c r="K39" i="11"/>
  <c r="G39" i="11"/>
  <c r="I39" i="11"/>
  <c r="I35" i="11"/>
  <c r="G35" i="11"/>
  <c r="I31" i="11"/>
  <c r="G31" i="11"/>
  <c r="I128" i="11"/>
  <c r="G128" i="11"/>
  <c r="I116" i="11"/>
  <c r="G116" i="11"/>
  <c r="I104" i="11"/>
  <c r="G104" i="11"/>
  <c r="I96" i="11"/>
  <c r="G96" i="11"/>
  <c r="I84" i="11"/>
  <c r="G84" i="11"/>
  <c r="I72" i="11"/>
  <c r="G72" i="11"/>
  <c r="I60" i="11"/>
  <c r="G60" i="11"/>
  <c r="I48" i="11"/>
  <c r="G48" i="11"/>
  <c r="K36" i="11"/>
  <c r="I36" i="11"/>
  <c r="G36" i="11"/>
  <c r="F134" i="11"/>
  <c r="G134" i="11"/>
  <c r="I134" i="11"/>
  <c r="F130" i="11"/>
  <c r="G130" i="11"/>
  <c r="I130" i="11"/>
  <c r="G126" i="11"/>
  <c r="I126" i="11"/>
  <c r="K122" i="11"/>
  <c r="G122" i="11"/>
  <c r="I122" i="11"/>
  <c r="G118" i="11"/>
  <c r="I118" i="11"/>
  <c r="K114" i="11"/>
  <c r="G114" i="11"/>
  <c r="I114" i="11"/>
  <c r="G110" i="11"/>
  <c r="I110" i="11"/>
  <c r="K106" i="11"/>
  <c r="G106" i="11"/>
  <c r="I106" i="11"/>
  <c r="G102" i="11"/>
  <c r="I102" i="11"/>
  <c r="K98" i="11"/>
  <c r="G98" i="11"/>
  <c r="I98" i="11"/>
  <c r="G94" i="11"/>
  <c r="I94" i="11"/>
  <c r="K90" i="11"/>
  <c r="G90" i="11"/>
  <c r="I90" i="11"/>
  <c r="G86" i="11"/>
  <c r="I86" i="11"/>
  <c r="K82" i="11"/>
  <c r="G82" i="11"/>
  <c r="I82" i="11"/>
  <c r="G78" i="11"/>
  <c r="I78" i="11"/>
  <c r="K74" i="11"/>
  <c r="G74" i="11"/>
  <c r="I74" i="11"/>
  <c r="G70" i="11"/>
  <c r="I70" i="11"/>
  <c r="K66" i="11"/>
  <c r="G66" i="11"/>
  <c r="I66" i="11"/>
  <c r="G62" i="11"/>
  <c r="I62" i="11"/>
  <c r="K58" i="11"/>
  <c r="G58" i="11"/>
  <c r="I58" i="11"/>
  <c r="G54" i="11"/>
  <c r="I54" i="11"/>
  <c r="K50" i="11"/>
  <c r="G50" i="11"/>
  <c r="I50" i="11"/>
  <c r="G46" i="11"/>
  <c r="I46" i="11"/>
  <c r="K42" i="11"/>
  <c r="G42" i="11"/>
  <c r="I42" i="11"/>
  <c r="F38" i="11"/>
  <c r="G38" i="11"/>
  <c r="I38" i="11"/>
  <c r="K34" i="11"/>
  <c r="G34" i="11"/>
  <c r="I34" i="11"/>
  <c r="G30" i="11"/>
  <c r="I30" i="11"/>
  <c r="K133" i="11"/>
  <c r="G133" i="11"/>
  <c r="I133" i="11"/>
  <c r="G129" i="11"/>
  <c r="I129" i="11"/>
  <c r="G125" i="11"/>
  <c r="I125" i="11"/>
  <c r="G121" i="11"/>
  <c r="I121" i="11"/>
  <c r="G117" i="11"/>
  <c r="I117" i="11"/>
  <c r="G113" i="11"/>
  <c r="I113" i="11"/>
  <c r="G109" i="11"/>
  <c r="I109" i="11"/>
  <c r="G105" i="11"/>
  <c r="I105" i="11"/>
  <c r="G101" i="11"/>
  <c r="I101" i="11"/>
  <c r="G97" i="11"/>
  <c r="I97" i="11"/>
  <c r="G93" i="11"/>
  <c r="I93" i="11"/>
  <c r="K89" i="11"/>
  <c r="G89" i="11"/>
  <c r="I89" i="11"/>
  <c r="K85" i="11"/>
  <c r="G85" i="11"/>
  <c r="I85" i="11"/>
  <c r="K81" i="11"/>
  <c r="G81" i="11"/>
  <c r="I81" i="11"/>
  <c r="K77" i="11"/>
  <c r="G77" i="11"/>
  <c r="I77" i="11"/>
  <c r="K73" i="11"/>
  <c r="G73" i="11"/>
  <c r="I73" i="11"/>
  <c r="K69" i="11"/>
  <c r="G69" i="11"/>
  <c r="I69" i="11"/>
  <c r="K65" i="11"/>
  <c r="G65" i="11"/>
  <c r="I65" i="11"/>
  <c r="K61" i="11"/>
  <c r="G61" i="11"/>
  <c r="I61" i="11"/>
  <c r="K57" i="11"/>
  <c r="G57" i="11"/>
  <c r="I57" i="11"/>
  <c r="K53" i="11"/>
  <c r="G53" i="11"/>
  <c r="I53" i="11"/>
  <c r="K49" i="11"/>
  <c r="G49" i="11"/>
  <c r="I49" i="11"/>
  <c r="K45" i="11"/>
  <c r="G45" i="11"/>
  <c r="I45" i="11"/>
  <c r="G41" i="11"/>
  <c r="I41" i="11"/>
  <c r="G37" i="11"/>
  <c r="I37" i="11"/>
  <c r="K33" i="11"/>
  <c r="G33" i="11"/>
  <c r="I33" i="11"/>
  <c r="K29" i="11"/>
  <c r="G29" i="11"/>
  <c r="I29" i="11"/>
  <c r="I24" i="11"/>
  <c r="G24" i="11"/>
  <c r="I20" i="11"/>
  <c r="G20" i="11"/>
  <c r="F20" i="11"/>
  <c r="K19" i="11"/>
  <c r="I19" i="11"/>
  <c r="G19" i="11"/>
  <c r="K27" i="11"/>
  <c r="I27" i="11"/>
  <c r="G27" i="11"/>
  <c r="I23" i="11"/>
  <c r="G23" i="11"/>
  <c r="K26" i="11"/>
  <c r="I26" i="11"/>
  <c r="G26" i="11"/>
  <c r="I22" i="11"/>
  <c r="G22" i="11"/>
  <c r="K25" i="11"/>
  <c r="I25" i="11"/>
  <c r="G25" i="11"/>
  <c r="I21" i="11"/>
  <c r="G21" i="11"/>
  <c r="K21" i="11"/>
  <c r="F21" i="11"/>
  <c r="H21" i="11"/>
  <c r="K130" i="11"/>
  <c r="F123" i="11"/>
  <c r="H123" i="11" s="1"/>
  <c r="F111" i="11"/>
  <c r="H111" i="11" s="1"/>
  <c r="H131" i="11"/>
  <c r="F126" i="11"/>
  <c r="H126" i="11" s="1"/>
  <c r="F122" i="11"/>
  <c r="H122" i="11" s="1"/>
  <c r="F118" i="11"/>
  <c r="H118" i="11" s="1"/>
  <c r="F114" i="11"/>
  <c r="H114" i="11" s="1"/>
  <c r="F110" i="11"/>
  <c r="H110" i="11" s="1"/>
  <c r="F106" i="11"/>
  <c r="H106" i="11" s="1"/>
  <c r="F102" i="11"/>
  <c r="H102" i="11" s="1"/>
  <c r="F98" i="11"/>
  <c r="H98" i="11" s="1"/>
  <c r="F94" i="11"/>
  <c r="H94" i="11" s="1"/>
  <c r="F86" i="11"/>
  <c r="H86" i="11" s="1"/>
  <c r="F78" i="11"/>
  <c r="H78" i="11" s="1"/>
  <c r="F70" i="11"/>
  <c r="H70" i="11" s="1"/>
  <c r="F62" i="11"/>
  <c r="H62" i="11" s="1"/>
  <c r="F54" i="11"/>
  <c r="H54" i="11" s="1"/>
  <c r="F46" i="11"/>
  <c r="H46" i="11"/>
  <c r="F30" i="11"/>
  <c r="H30" i="11" s="1"/>
  <c r="F22" i="11"/>
  <c r="K127" i="11"/>
  <c r="K111" i="11"/>
  <c r="K87" i="11"/>
  <c r="K79" i="11"/>
  <c r="K71" i="11"/>
  <c r="K63" i="11"/>
  <c r="K55" i="11"/>
  <c r="K47" i="11"/>
  <c r="K31" i="11"/>
  <c r="K23" i="11"/>
  <c r="F115" i="11"/>
  <c r="H115" i="11" s="1"/>
  <c r="F103" i="11"/>
  <c r="F99" i="11"/>
  <c r="F129" i="11"/>
  <c r="H129" i="11" s="1"/>
  <c r="K129" i="11"/>
  <c r="K125" i="11"/>
  <c r="F121" i="11"/>
  <c r="H121" i="11" s="1"/>
  <c r="K121" i="11"/>
  <c r="K117" i="11"/>
  <c r="F113" i="11"/>
  <c r="H113" i="11" s="1"/>
  <c r="K113" i="11"/>
  <c r="K109" i="11"/>
  <c r="F105" i="11"/>
  <c r="H105" i="11" s="1"/>
  <c r="K105" i="11"/>
  <c r="K101" i="11"/>
  <c r="F97" i="11"/>
  <c r="H97" i="11" s="1"/>
  <c r="K97" i="11"/>
  <c r="K93" i="11"/>
  <c r="K41" i="11"/>
  <c r="K37" i="11"/>
  <c r="H134" i="11"/>
  <c r="H130" i="11"/>
  <c r="H38" i="11"/>
  <c r="K134" i="11"/>
  <c r="K126" i="11"/>
  <c r="K118" i="11"/>
  <c r="K110" i="11"/>
  <c r="K102" i="11"/>
  <c r="K94" i="11"/>
  <c r="K86" i="11"/>
  <c r="K78" i="11"/>
  <c r="K70" i="11"/>
  <c r="K62" i="11"/>
  <c r="K54" i="11"/>
  <c r="K46" i="11"/>
  <c r="K38" i="11"/>
  <c r="K30" i="11"/>
  <c r="K22" i="11"/>
  <c r="F119" i="11"/>
  <c r="H119" i="11" s="1"/>
  <c r="F107" i="11"/>
  <c r="H107" i="11" s="1"/>
  <c r="F128" i="11"/>
  <c r="H128" i="11" s="1"/>
  <c r="K128" i="11"/>
  <c r="K124" i="11"/>
  <c r="F120" i="11"/>
  <c r="H120" i="11" s="1"/>
  <c r="K120" i="11"/>
  <c r="K116" i="11"/>
  <c r="F112" i="11"/>
  <c r="H112" i="11" s="1"/>
  <c r="K112" i="11"/>
  <c r="K108" i="11"/>
  <c r="F104" i="11"/>
  <c r="H104" i="11" s="1"/>
  <c r="K104" i="11"/>
  <c r="K100" i="11"/>
  <c r="F96" i="11"/>
  <c r="H96" i="11" s="1"/>
  <c r="K96" i="11"/>
  <c r="K92" i="11"/>
  <c r="K88" i="11"/>
  <c r="K84" i="11"/>
  <c r="K80" i="11"/>
  <c r="K76" i="11"/>
  <c r="K72" i="11"/>
  <c r="K68" i="11"/>
  <c r="K64" i="11"/>
  <c r="K60" i="11"/>
  <c r="K56" i="11"/>
  <c r="K52" i="11"/>
  <c r="K48" i="11"/>
  <c r="K44" i="11"/>
  <c r="K32" i="11"/>
  <c r="K28" i="11"/>
  <c r="K24" i="11"/>
  <c r="K20" i="11"/>
  <c r="H127" i="11"/>
  <c r="H103" i="11"/>
  <c r="H99" i="11"/>
  <c r="K131" i="11"/>
  <c r="K123" i="11"/>
  <c r="K115" i="11"/>
  <c r="K107" i="11"/>
  <c r="K99" i="11"/>
  <c r="K91" i="11"/>
  <c r="K43" i="11"/>
  <c r="K35" i="11"/>
  <c r="J30" i="11"/>
  <c r="J126" i="11"/>
  <c r="J123" i="11"/>
  <c r="J110" i="11"/>
  <c r="J62" i="11"/>
  <c r="F19" i="11"/>
  <c r="J19" i="11" s="1"/>
  <c r="F93" i="11"/>
  <c r="H93" i="11" s="1"/>
  <c r="F77" i="11"/>
  <c r="H77" i="11" s="1"/>
  <c r="F61" i="11"/>
  <c r="H61" i="11" s="1"/>
  <c r="F45" i="11"/>
  <c r="H45" i="11" s="1"/>
  <c r="F29" i="11"/>
  <c r="H29" i="11" s="1"/>
  <c r="F85" i="11"/>
  <c r="H85" i="11" s="1"/>
  <c r="F69" i="11"/>
  <c r="H69" i="11" s="1"/>
  <c r="F53" i="11"/>
  <c r="H53" i="11" s="1"/>
  <c r="F37" i="11"/>
  <c r="H37" i="11" s="1"/>
  <c r="F133" i="11"/>
  <c r="H133" i="11" s="1"/>
  <c r="F125" i="11"/>
  <c r="H125" i="11" s="1"/>
  <c r="F117" i="11"/>
  <c r="H117" i="11" s="1"/>
  <c r="F109" i="11"/>
  <c r="H109" i="11" s="1"/>
  <c r="F101" i="11"/>
  <c r="H101" i="11" s="1"/>
  <c r="F90" i="11"/>
  <c r="H90" i="11" s="1"/>
  <c r="F82" i="11"/>
  <c r="H82" i="11" s="1"/>
  <c r="F74" i="11"/>
  <c r="H74" i="11" s="1"/>
  <c r="F66" i="11"/>
  <c r="H66" i="11" s="1"/>
  <c r="F58" i="11"/>
  <c r="H58" i="11" s="1"/>
  <c r="F50" i="11"/>
  <c r="H50" i="11" s="1"/>
  <c r="F42" i="11"/>
  <c r="H42" i="11" s="1"/>
  <c r="F34" i="11"/>
  <c r="H34" i="11" s="1"/>
  <c r="F26" i="11"/>
  <c r="H26" i="11" s="1"/>
  <c r="F132" i="11"/>
  <c r="H132" i="11" s="1"/>
  <c r="F124" i="11"/>
  <c r="H124" i="11" s="1"/>
  <c r="F116" i="11"/>
  <c r="H116" i="11" s="1"/>
  <c r="F108" i="11"/>
  <c r="H108" i="11" s="1"/>
  <c r="F100" i="11"/>
  <c r="H100" i="11" s="1"/>
  <c r="F89" i="11"/>
  <c r="H89" i="11" s="1"/>
  <c r="F81" i="11"/>
  <c r="H81" i="11" s="1"/>
  <c r="F73" i="11"/>
  <c r="H73" i="11" s="1"/>
  <c r="F65" i="11"/>
  <c r="H65" i="11" s="1"/>
  <c r="F57" i="11"/>
  <c r="H57" i="11" s="1"/>
  <c r="F49" i="11"/>
  <c r="H49" i="11" s="1"/>
  <c r="F41" i="11"/>
  <c r="H41" i="11" s="1"/>
  <c r="F33" i="11"/>
  <c r="H33" i="11" s="1"/>
  <c r="F25" i="11"/>
  <c r="H25" i="11" s="1"/>
  <c r="F92" i="11"/>
  <c r="H92" i="11" s="1"/>
  <c r="F88" i="11"/>
  <c r="H88" i="11" s="1"/>
  <c r="F84" i="11"/>
  <c r="H84" i="11" s="1"/>
  <c r="F80" i="11"/>
  <c r="H80" i="11" s="1"/>
  <c r="F76" i="11"/>
  <c r="H76" i="11" s="1"/>
  <c r="F72" i="11"/>
  <c r="H72" i="11" s="1"/>
  <c r="F68" i="11"/>
  <c r="H68" i="11" s="1"/>
  <c r="F64" i="11"/>
  <c r="H64" i="11" s="1"/>
  <c r="F60" i="11"/>
  <c r="H60" i="11" s="1"/>
  <c r="F56" i="11"/>
  <c r="H56" i="11" s="1"/>
  <c r="F52" i="11"/>
  <c r="H52" i="11" s="1"/>
  <c r="F48" i="11"/>
  <c r="H48" i="11" s="1"/>
  <c r="F44" i="11"/>
  <c r="H44" i="11" s="1"/>
  <c r="F40" i="11"/>
  <c r="H40" i="11" s="1"/>
  <c r="F36" i="11"/>
  <c r="H36" i="11" s="1"/>
  <c r="F32" i="11"/>
  <c r="H32" i="11" s="1"/>
  <c r="F28" i="11"/>
  <c r="H28" i="11" s="1"/>
  <c r="F24" i="11"/>
  <c r="H24" i="11" s="1"/>
  <c r="H20" i="11"/>
  <c r="F95" i="11"/>
  <c r="H95" i="11" s="1"/>
  <c r="F91" i="11"/>
  <c r="H91" i="11" s="1"/>
  <c r="F87" i="11"/>
  <c r="H87" i="11" s="1"/>
  <c r="F83" i="11"/>
  <c r="H83" i="11" s="1"/>
  <c r="F79" i="11"/>
  <c r="H79" i="11" s="1"/>
  <c r="F75" i="11"/>
  <c r="H75" i="11" s="1"/>
  <c r="F71" i="11"/>
  <c r="H71" i="11" s="1"/>
  <c r="F67" i="11"/>
  <c r="H67" i="11" s="1"/>
  <c r="F63" i="11"/>
  <c r="H63" i="11" s="1"/>
  <c r="F59" i="11"/>
  <c r="H59" i="11" s="1"/>
  <c r="F55" i="11"/>
  <c r="H55" i="11" s="1"/>
  <c r="F51" i="11"/>
  <c r="H51" i="11" s="1"/>
  <c r="F47" i="11"/>
  <c r="H47" i="11" s="1"/>
  <c r="F43" i="11"/>
  <c r="H43" i="11" s="1"/>
  <c r="F39" i="11"/>
  <c r="H39" i="11" s="1"/>
  <c r="F35" i="11"/>
  <c r="H35" i="11" s="1"/>
  <c r="F31" i="11"/>
  <c r="H31" i="11" s="1"/>
  <c r="F27" i="11"/>
  <c r="H27" i="11" s="1"/>
  <c r="F23" i="11"/>
  <c r="H23" i="11" s="1"/>
  <c r="E20" i="13"/>
  <c r="F20" i="13" s="1"/>
  <c r="G20" i="13" s="1"/>
  <c r="H20" i="13" s="1"/>
  <c r="E32" i="13"/>
  <c r="F32" i="13" s="1"/>
  <c r="G32" i="13" s="1"/>
  <c r="H32" i="13" s="1"/>
  <c r="E40" i="13"/>
  <c r="F40" i="13" s="1"/>
  <c r="G40" i="13" s="1"/>
  <c r="H40" i="13" s="1"/>
  <c r="E24" i="13"/>
  <c r="F24" i="13" s="1"/>
  <c r="G24" i="13" s="1"/>
  <c r="H24" i="13" s="1"/>
  <c r="E28" i="13"/>
  <c r="F28" i="13" s="1"/>
  <c r="G28" i="13" s="1"/>
  <c r="H28" i="13" s="1"/>
  <c r="E36" i="13"/>
  <c r="F36" i="13" s="1"/>
  <c r="G36" i="13" s="1"/>
  <c r="H36" i="13" s="1"/>
  <c r="E75" i="13"/>
  <c r="F75" i="13" s="1"/>
  <c r="G75" i="13" s="1"/>
  <c r="H75" i="13" s="1"/>
  <c r="E91" i="13"/>
  <c r="F91" i="13" s="1"/>
  <c r="G91" i="13" s="1"/>
  <c r="H91" i="13" s="1"/>
  <c r="E123" i="13"/>
  <c r="F123" i="13" s="1"/>
  <c r="G123" i="13" s="1"/>
  <c r="H123" i="13" s="1"/>
  <c r="E131" i="13"/>
  <c r="F131" i="13" s="1"/>
  <c r="G131" i="13" s="1"/>
  <c r="H131" i="13" s="1"/>
  <c r="E44" i="13"/>
  <c r="F44" i="13" s="1"/>
  <c r="G44" i="13" s="1"/>
  <c r="H44" i="13" s="1"/>
  <c r="E48" i="13"/>
  <c r="F48" i="13" s="1"/>
  <c r="G48" i="13" s="1"/>
  <c r="H48" i="13" s="1"/>
  <c r="E52" i="13"/>
  <c r="F52" i="13" s="1"/>
  <c r="G52" i="13" s="1"/>
  <c r="H52" i="13" s="1"/>
  <c r="E56" i="13"/>
  <c r="F56" i="13" s="1"/>
  <c r="G56" i="13" s="1"/>
  <c r="H56" i="13" s="1"/>
  <c r="E60" i="13"/>
  <c r="F60" i="13" s="1"/>
  <c r="G60" i="13" s="1"/>
  <c r="H60" i="13" s="1"/>
  <c r="E64" i="13"/>
  <c r="F64" i="13" s="1"/>
  <c r="G64" i="13" s="1"/>
  <c r="H64" i="13" s="1"/>
  <c r="E71" i="13"/>
  <c r="F71" i="13" s="1"/>
  <c r="G71" i="13" s="1"/>
  <c r="H71" i="13" s="1"/>
  <c r="E69" i="13"/>
  <c r="F69" i="13" s="1"/>
  <c r="G69" i="13" s="1"/>
  <c r="H69" i="13" s="1"/>
  <c r="E83" i="13"/>
  <c r="F83" i="13" s="1"/>
  <c r="G83" i="13" s="1"/>
  <c r="H83" i="13" s="1"/>
  <c r="E107" i="13"/>
  <c r="F107" i="13" s="1"/>
  <c r="G107" i="13" s="1"/>
  <c r="H107" i="13" s="1"/>
  <c r="E65" i="13"/>
  <c r="F65" i="13" s="1"/>
  <c r="G65" i="13" s="1"/>
  <c r="H65" i="13" s="1"/>
  <c r="E79" i="13"/>
  <c r="F79" i="13" s="1"/>
  <c r="G79" i="13" s="1"/>
  <c r="H79" i="13" s="1"/>
  <c r="E87" i="13"/>
  <c r="F87" i="13" s="1"/>
  <c r="G87" i="13" s="1"/>
  <c r="H87" i="13" s="1"/>
  <c r="E95" i="13"/>
  <c r="F95" i="13" s="1"/>
  <c r="G95" i="13" s="1"/>
  <c r="H95" i="13" s="1"/>
  <c r="E103" i="13"/>
  <c r="F103" i="13" s="1"/>
  <c r="G103" i="13" s="1"/>
  <c r="H103" i="13" s="1"/>
  <c r="E111" i="13"/>
  <c r="F111" i="13" s="1"/>
  <c r="G111" i="13" s="1"/>
  <c r="H111" i="13" s="1"/>
  <c r="E119" i="13"/>
  <c r="F119" i="13" s="1"/>
  <c r="G119" i="13" s="1"/>
  <c r="H119" i="13" s="1"/>
  <c r="E127" i="13"/>
  <c r="F127" i="13" s="1"/>
  <c r="G127" i="13" s="1"/>
  <c r="H127" i="13" s="1"/>
  <c r="E99" i="13"/>
  <c r="F99" i="13" s="1"/>
  <c r="G99" i="13" s="1"/>
  <c r="H99" i="13" s="1"/>
  <c r="E115" i="13"/>
  <c r="F115" i="13" s="1"/>
  <c r="G115" i="13" s="1"/>
  <c r="H115" i="13" s="1"/>
  <c r="E67" i="13"/>
  <c r="F67" i="13" s="1"/>
  <c r="G67" i="13" s="1"/>
  <c r="H67" i="13" s="1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A40" i="12"/>
  <c r="A41" i="12"/>
  <c r="A42" i="12"/>
  <c r="A43" i="12"/>
  <c r="A44" i="12"/>
  <c r="A45" i="12"/>
  <c r="A46" i="12"/>
  <c r="A47" i="12"/>
  <c r="A48" i="12"/>
  <c r="A49" i="12"/>
  <c r="A50" i="12"/>
  <c r="A51" i="12"/>
  <c r="A52" i="12"/>
  <c r="A53" i="12"/>
  <c r="A54" i="12"/>
  <c r="A55" i="12"/>
  <c r="A56" i="12"/>
  <c r="A57" i="12"/>
  <c r="A58" i="12"/>
  <c r="A59" i="12"/>
  <c r="A60" i="12"/>
  <c r="A61" i="12"/>
  <c r="A62" i="12"/>
  <c r="A63" i="12"/>
  <c r="A64" i="12"/>
  <c r="A65" i="12"/>
  <c r="A66" i="12"/>
  <c r="A67" i="12"/>
  <c r="A68" i="12"/>
  <c r="A69" i="12"/>
  <c r="A70" i="12"/>
  <c r="A71" i="12"/>
  <c r="A72" i="12"/>
  <c r="A73" i="12"/>
  <c r="A74" i="12"/>
  <c r="A75" i="12"/>
  <c r="A20" i="12"/>
  <c r="B19" i="11"/>
  <c r="J38" i="11" l="1"/>
  <c r="J128" i="11"/>
  <c r="J106" i="11"/>
  <c r="J94" i="11"/>
  <c r="J115" i="11"/>
  <c r="J130" i="11"/>
  <c r="J113" i="11"/>
  <c r="J96" i="11"/>
  <c r="J99" i="11"/>
  <c r="J97" i="11"/>
  <c r="J78" i="11"/>
  <c r="J103" i="11"/>
  <c r="J75" i="11"/>
  <c r="J36" i="11"/>
  <c r="J120" i="11"/>
  <c r="J98" i="11"/>
  <c r="J127" i="11"/>
  <c r="J118" i="11"/>
  <c r="J129" i="11"/>
  <c r="J70" i="11"/>
  <c r="J102" i="11"/>
  <c r="J119" i="11"/>
  <c r="J121" i="11"/>
  <c r="J46" i="11"/>
  <c r="J61" i="11"/>
  <c r="J29" i="11"/>
  <c r="J83" i="11"/>
  <c r="J59" i="11"/>
  <c r="J60" i="11"/>
  <c r="J58" i="11"/>
  <c r="J90" i="11"/>
  <c r="J81" i="11"/>
  <c r="J131" i="11"/>
  <c r="J52" i="11"/>
  <c r="J49" i="11"/>
  <c r="J116" i="11"/>
  <c r="J45" i="11"/>
  <c r="J93" i="11"/>
  <c r="J114" i="11"/>
  <c r="J20" i="11"/>
  <c r="J48" i="11"/>
  <c r="J80" i="11"/>
  <c r="J65" i="11"/>
  <c r="J107" i="11"/>
  <c r="J112" i="11"/>
  <c r="J122" i="11"/>
  <c r="J134" i="11"/>
  <c r="J132" i="11"/>
  <c r="J33" i="11"/>
  <c r="J56" i="11"/>
  <c r="J88" i="11"/>
  <c r="J24" i="11"/>
  <c r="J39" i="11"/>
  <c r="J71" i="11"/>
  <c r="J68" i="11"/>
  <c r="J92" i="11"/>
  <c r="J34" i="11"/>
  <c r="J74" i="11"/>
  <c r="J95" i="11"/>
  <c r="J50" i="11"/>
  <c r="J66" i="11"/>
  <c r="J82" i="11"/>
  <c r="J133" i="11"/>
  <c r="J53" i="11"/>
  <c r="J69" i="11"/>
  <c r="J85" i="11"/>
  <c r="J101" i="11"/>
  <c r="J108" i="11"/>
  <c r="J125" i="11"/>
  <c r="J111" i="11"/>
  <c r="J21" i="11"/>
  <c r="J37" i="11"/>
  <c r="J64" i="11"/>
  <c r="J28" i="11"/>
  <c r="J47" i="11"/>
  <c r="J79" i="11"/>
  <c r="J23" i="11"/>
  <c r="J84" i="11"/>
  <c r="J51" i="11"/>
  <c r="J26" i="11"/>
  <c r="J43" i="11"/>
  <c r="J42" i="11"/>
  <c r="J77" i="11"/>
  <c r="J63" i="11"/>
  <c r="J54" i="11"/>
  <c r="J86" i="11"/>
  <c r="J124" i="11"/>
  <c r="J41" i="11"/>
  <c r="J57" i="11"/>
  <c r="J73" i="11"/>
  <c r="J89" i="11"/>
  <c r="J105" i="11"/>
  <c r="J109" i="11"/>
  <c r="J117" i="11"/>
  <c r="J25" i="11"/>
  <c r="J40" i="11"/>
  <c r="J72" i="11"/>
  <c r="J104" i="11"/>
  <c r="J32" i="11"/>
  <c r="J55" i="11"/>
  <c r="J87" i="11"/>
  <c r="J31" i="11"/>
  <c r="J100" i="11"/>
  <c r="J67" i="11"/>
  <c r="J27" i="11"/>
  <c r="J76" i="11"/>
  <c r="J44" i="11"/>
  <c r="J35" i="11"/>
  <c r="J91" i="11"/>
  <c r="H19" i="11"/>
  <c r="H22" i="11" l="1"/>
  <c r="F22" i="10"/>
  <c r="G22" i="10" s="1"/>
  <c r="H22" i="10" s="1"/>
  <c r="J22" i="11"/>
  <c r="D144" i="1"/>
  <c r="D145" i="1" s="1"/>
  <c r="D146" i="1" s="1"/>
  <c r="D132" i="1"/>
  <c r="D163" i="1" l="1"/>
  <c r="D164" i="1" s="1"/>
  <c r="D165" i="1" s="1"/>
  <c r="D158" i="1"/>
  <c r="D159" i="1" s="1"/>
  <c r="C9" i="5" l="1"/>
  <c r="I9" i="5"/>
  <c r="H9" i="5"/>
  <c r="E9" i="5"/>
  <c r="J156" i="1"/>
  <c r="A14" i="12"/>
  <c r="A13" i="12"/>
  <c r="B3" i="11" l="1"/>
  <c r="D134" i="11"/>
  <c r="C134" i="11"/>
  <c r="B134" i="11"/>
  <c r="A134" i="11"/>
  <c r="D133" i="11"/>
  <c r="C133" i="11"/>
  <c r="B133" i="11"/>
  <c r="A133" i="11"/>
  <c r="D132" i="11"/>
  <c r="C132" i="11"/>
  <c r="B132" i="11"/>
  <c r="A132" i="11"/>
  <c r="D131" i="11"/>
  <c r="C131" i="11"/>
  <c r="B131" i="11"/>
  <c r="A131" i="11"/>
  <c r="B116" i="11"/>
  <c r="C116" i="11"/>
  <c r="D116" i="11"/>
  <c r="B117" i="11"/>
  <c r="C117" i="11"/>
  <c r="D117" i="11"/>
  <c r="B118" i="11"/>
  <c r="C118" i="11"/>
  <c r="D118" i="11"/>
  <c r="B119" i="11"/>
  <c r="C119" i="11"/>
  <c r="D119" i="11"/>
  <c r="B120" i="11"/>
  <c r="C120" i="11"/>
  <c r="D120" i="11"/>
  <c r="B121" i="11"/>
  <c r="C121" i="11"/>
  <c r="D121" i="11"/>
  <c r="B122" i="11"/>
  <c r="C122" i="11"/>
  <c r="D122" i="11"/>
  <c r="B123" i="11"/>
  <c r="C123" i="11"/>
  <c r="D123" i="11"/>
  <c r="B124" i="11"/>
  <c r="C124" i="11"/>
  <c r="D124" i="11"/>
  <c r="B125" i="11"/>
  <c r="C125" i="11"/>
  <c r="D125" i="11"/>
  <c r="B126" i="11"/>
  <c r="C126" i="11"/>
  <c r="D126" i="11"/>
  <c r="B127" i="11"/>
  <c r="C127" i="11"/>
  <c r="D127" i="11"/>
  <c r="B128" i="11"/>
  <c r="C128" i="11"/>
  <c r="D128" i="11"/>
  <c r="B129" i="11"/>
  <c r="C129" i="11"/>
  <c r="D129" i="11"/>
  <c r="B130" i="11"/>
  <c r="C130" i="11"/>
  <c r="D130" i="11"/>
  <c r="C115" i="11"/>
  <c r="B115" i="11"/>
  <c r="D115" i="11"/>
  <c r="B20" i="11"/>
  <c r="C20" i="11"/>
  <c r="D20" i="11"/>
  <c r="B21" i="11"/>
  <c r="C21" i="11"/>
  <c r="D21" i="11"/>
  <c r="B22" i="11"/>
  <c r="C22" i="11"/>
  <c r="D22" i="11"/>
  <c r="B23" i="11"/>
  <c r="C23" i="11"/>
  <c r="D23" i="11"/>
  <c r="B24" i="11"/>
  <c r="C24" i="11"/>
  <c r="D24" i="11"/>
  <c r="B25" i="11"/>
  <c r="C25" i="11"/>
  <c r="D25" i="11"/>
  <c r="B26" i="11"/>
  <c r="C26" i="11"/>
  <c r="D26" i="11"/>
  <c r="B27" i="11"/>
  <c r="C27" i="11"/>
  <c r="D27" i="11"/>
  <c r="B28" i="11"/>
  <c r="C28" i="11"/>
  <c r="D28" i="11"/>
  <c r="B29" i="11"/>
  <c r="C29" i="11"/>
  <c r="D29" i="11"/>
  <c r="B30" i="11"/>
  <c r="C30" i="11"/>
  <c r="D30" i="11"/>
  <c r="B31" i="11"/>
  <c r="C31" i="11"/>
  <c r="D31" i="11"/>
  <c r="B32" i="11"/>
  <c r="C32" i="11"/>
  <c r="D32" i="11"/>
  <c r="B33" i="11"/>
  <c r="C33" i="11"/>
  <c r="D33" i="11"/>
  <c r="B34" i="11"/>
  <c r="C34" i="11"/>
  <c r="D34" i="11"/>
  <c r="B35" i="11"/>
  <c r="C35" i="11"/>
  <c r="D35" i="11"/>
  <c r="B36" i="11"/>
  <c r="C36" i="11"/>
  <c r="D36" i="11"/>
  <c r="B37" i="11"/>
  <c r="C37" i="11"/>
  <c r="D37" i="11"/>
  <c r="B38" i="11"/>
  <c r="C38" i="11"/>
  <c r="D38" i="11"/>
  <c r="B39" i="11"/>
  <c r="C39" i="11"/>
  <c r="D39" i="11"/>
  <c r="B40" i="11"/>
  <c r="C40" i="11"/>
  <c r="D40" i="11"/>
  <c r="B41" i="11"/>
  <c r="C41" i="11"/>
  <c r="D41" i="11"/>
  <c r="B42" i="11"/>
  <c r="C42" i="11"/>
  <c r="D42" i="11"/>
  <c r="B43" i="11"/>
  <c r="C43" i="11"/>
  <c r="D43" i="11"/>
  <c r="B44" i="11"/>
  <c r="C44" i="11"/>
  <c r="D44" i="11"/>
  <c r="B45" i="11"/>
  <c r="C45" i="11"/>
  <c r="D45" i="11"/>
  <c r="B46" i="11"/>
  <c r="C46" i="11"/>
  <c r="D46" i="11"/>
  <c r="B47" i="11"/>
  <c r="C47" i="11"/>
  <c r="D47" i="11"/>
  <c r="B48" i="11"/>
  <c r="C48" i="11"/>
  <c r="D48" i="11"/>
  <c r="B49" i="11"/>
  <c r="C49" i="11"/>
  <c r="D49" i="11"/>
  <c r="B50" i="11"/>
  <c r="C50" i="11"/>
  <c r="D50" i="11"/>
  <c r="B51" i="11"/>
  <c r="C51" i="11"/>
  <c r="D51" i="11"/>
  <c r="B52" i="11"/>
  <c r="C52" i="11"/>
  <c r="D52" i="11"/>
  <c r="B53" i="11"/>
  <c r="C53" i="11"/>
  <c r="D53" i="11"/>
  <c r="B54" i="11"/>
  <c r="C54" i="11"/>
  <c r="D54" i="11"/>
  <c r="B55" i="11"/>
  <c r="C55" i="11"/>
  <c r="D55" i="11"/>
  <c r="B56" i="11"/>
  <c r="C56" i="11"/>
  <c r="D56" i="11"/>
  <c r="B57" i="11"/>
  <c r="C57" i="11"/>
  <c r="D57" i="11"/>
  <c r="B58" i="11"/>
  <c r="C58" i="11"/>
  <c r="D58" i="11"/>
  <c r="B59" i="11"/>
  <c r="C59" i="11"/>
  <c r="D59" i="11"/>
  <c r="B60" i="11"/>
  <c r="C60" i="11"/>
  <c r="D60" i="11"/>
  <c r="B61" i="11"/>
  <c r="C61" i="11"/>
  <c r="D61" i="11"/>
  <c r="B62" i="11"/>
  <c r="C62" i="11"/>
  <c r="D62" i="11"/>
  <c r="B63" i="11"/>
  <c r="C63" i="11"/>
  <c r="D63" i="11"/>
  <c r="B64" i="11"/>
  <c r="C64" i="11"/>
  <c r="D64" i="11"/>
  <c r="B65" i="11"/>
  <c r="C65" i="11"/>
  <c r="D65" i="11"/>
  <c r="B66" i="11"/>
  <c r="C66" i="11"/>
  <c r="D66" i="11"/>
  <c r="B67" i="11"/>
  <c r="C67" i="11"/>
  <c r="D67" i="11"/>
  <c r="B68" i="11"/>
  <c r="C68" i="11"/>
  <c r="D68" i="11"/>
  <c r="B69" i="11"/>
  <c r="C69" i="11"/>
  <c r="D69" i="11"/>
  <c r="B70" i="11"/>
  <c r="C70" i="11"/>
  <c r="D70" i="11"/>
  <c r="B71" i="11"/>
  <c r="C71" i="11"/>
  <c r="D71" i="11"/>
  <c r="B72" i="11"/>
  <c r="C72" i="11"/>
  <c r="D72" i="11"/>
  <c r="B73" i="11"/>
  <c r="C73" i="11"/>
  <c r="D73" i="11"/>
  <c r="B74" i="11"/>
  <c r="C74" i="11"/>
  <c r="D74" i="11"/>
  <c r="B75" i="11"/>
  <c r="C75" i="11"/>
  <c r="D75" i="11"/>
  <c r="B76" i="11"/>
  <c r="C76" i="11"/>
  <c r="D76" i="11"/>
  <c r="B77" i="11"/>
  <c r="C77" i="11"/>
  <c r="D77" i="11"/>
  <c r="B78" i="11"/>
  <c r="C78" i="11"/>
  <c r="D78" i="11"/>
  <c r="B79" i="11"/>
  <c r="C79" i="11"/>
  <c r="D79" i="11"/>
  <c r="B80" i="11"/>
  <c r="C80" i="11"/>
  <c r="D80" i="11"/>
  <c r="B81" i="11"/>
  <c r="C81" i="11"/>
  <c r="D81" i="11"/>
  <c r="B82" i="11"/>
  <c r="C82" i="11"/>
  <c r="D82" i="11"/>
  <c r="B83" i="11"/>
  <c r="C83" i="11"/>
  <c r="D83" i="11"/>
  <c r="B84" i="11"/>
  <c r="C84" i="11"/>
  <c r="D84" i="11"/>
  <c r="B85" i="11"/>
  <c r="C85" i="11"/>
  <c r="D85" i="11"/>
  <c r="B86" i="11"/>
  <c r="C86" i="11"/>
  <c r="D86" i="11"/>
  <c r="B87" i="11"/>
  <c r="C87" i="11"/>
  <c r="D87" i="11"/>
  <c r="B88" i="11"/>
  <c r="C88" i="11"/>
  <c r="D88" i="11"/>
  <c r="B89" i="11"/>
  <c r="C89" i="11"/>
  <c r="D89" i="11"/>
  <c r="B90" i="11"/>
  <c r="C90" i="11"/>
  <c r="D90" i="11"/>
  <c r="B91" i="11"/>
  <c r="C91" i="11"/>
  <c r="D91" i="11"/>
  <c r="B92" i="11"/>
  <c r="C92" i="11"/>
  <c r="D92" i="11"/>
  <c r="B93" i="11"/>
  <c r="C93" i="11"/>
  <c r="D93" i="11"/>
  <c r="B94" i="11"/>
  <c r="C94" i="11"/>
  <c r="D94" i="11"/>
  <c r="B95" i="11"/>
  <c r="C95" i="11"/>
  <c r="D95" i="11"/>
  <c r="B96" i="11"/>
  <c r="C96" i="11"/>
  <c r="D96" i="11"/>
  <c r="B97" i="11"/>
  <c r="C97" i="11"/>
  <c r="D97" i="11"/>
  <c r="B98" i="11"/>
  <c r="C98" i="11"/>
  <c r="D98" i="11"/>
  <c r="B99" i="11"/>
  <c r="C99" i="11"/>
  <c r="D99" i="11"/>
  <c r="B100" i="11"/>
  <c r="C100" i="11"/>
  <c r="D100" i="11"/>
  <c r="B101" i="11"/>
  <c r="C101" i="11"/>
  <c r="D101" i="11"/>
  <c r="B102" i="11"/>
  <c r="C102" i="11"/>
  <c r="D102" i="11"/>
  <c r="B103" i="11"/>
  <c r="C103" i="11"/>
  <c r="D103" i="11"/>
  <c r="B104" i="11"/>
  <c r="C104" i="11"/>
  <c r="D104" i="11"/>
  <c r="B105" i="11"/>
  <c r="C105" i="11"/>
  <c r="D105" i="11"/>
  <c r="B106" i="11"/>
  <c r="C106" i="11"/>
  <c r="D106" i="11"/>
  <c r="B107" i="11"/>
  <c r="C107" i="11"/>
  <c r="D107" i="11"/>
  <c r="B108" i="11"/>
  <c r="C108" i="11"/>
  <c r="D108" i="11"/>
  <c r="B109" i="11"/>
  <c r="C109" i="11"/>
  <c r="D109" i="11"/>
  <c r="B110" i="11"/>
  <c r="C110" i="11"/>
  <c r="D110" i="11"/>
  <c r="B111" i="11"/>
  <c r="C111" i="11"/>
  <c r="D111" i="11"/>
  <c r="B112" i="11"/>
  <c r="C112" i="11"/>
  <c r="D112" i="11"/>
  <c r="B113" i="11"/>
  <c r="C113" i="11"/>
  <c r="D113" i="11"/>
  <c r="B114" i="11"/>
  <c r="C114" i="11"/>
  <c r="D114" i="11"/>
  <c r="D19" i="11"/>
  <c r="C19" i="11"/>
  <c r="A116" i="11"/>
  <c r="A117" i="11"/>
  <c r="A118" i="11"/>
  <c r="A119" i="11"/>
  <c r="A120" i="11"/>
  <c r="A121" i="11"/>
  <c r="A122" i="11"/>
  <c r="A123" i="11"/>
  <c r="A124" i="11"/>
  <c r="A125" i="11"/>
  <c r="A126" i="11"/>
  <c r="A127" i="11"/>
  <c r="A128" i="11"/>
  <c r="A129" i="11"/>
  <c r="A130" i="11"/>
  <c r="A115" i="11"/>
  <c r="A20" i="11"/>
  <c r="A21" i="11"/>
  <c r="A22" i="11"/>
  <c r="A23" i="11"/>
  <c r="A24" i="11"/>
  <c r="A25" i="11"/>
  <c r="A26" i="11"/>
  <c r="A27" i="11"/>
  <c r="A28" i="11"/>
  <c r="A29" i="11"/>
  <c r="A30" i="11"/>
  <c r="A31" i="11"/>
  <c r="A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A51" i="11"/>
  <c r="A52" i="11"/>
  <c r="A53" i="11"/>
  <c r="A54" i="11"/>
  <c r="A55" i="11"/>
  <c r="A56" i="11"/>
  <c r="A57" i="11"/>
  <c r="A58" i="11"/>
  <c r="A59" i="11"/>
  <c r="A60" i="11"/>
  <c r="A61" i="11"/>
  <c r="A62" i="11"/>
  <c r="A63" i="11"/>
  <c r="A64" i="11"/>
  <c r="A65" i="11"/>
  <c r="A66" i="11"/>
  <c r="A67" i="11"/>
  <c r="A68" i="11"/>
  <c r="A69" i="11"/>
  <c r="A70" i="11"/>
  <c r="A71" i="11"/>
  <c r="A72" i="11"/>
  <c r="A73" i="11"/>
  <c r="A74" i="11"/>
  <c r="A75" i="11"/>
  <c r="A76" i="11"/>
  <c r="A77" i="11"/>
  <c r="A78" i="11"/>
  <c r="A79" i="11"/>
  <c r="A80" i="11"/>
  <c r="A81" i="11"/>
  <c r="A82" i="11"/>
  <c r="A83" i="11"/>
  <c r="A84" i="11"/>
  <c r="A85" i="11"/>
  <c r="A86" i="11"/>
  <c r="A87" i="11"/>
  <c r="A88" i="11"/>
  <c r="A89" i="11"/>
  <c r="A90" i="11"/>
  <c r="A91" i="11"/>
  <c r="A92" i="11"/>
  <c r="A93" i="11"/>
  <c r="A94" i="11"/>
  <c r="A95" i="11"/>
  <c r="A96" i="11"/>
  <c r="A97" i="11"/>
  <c r="A98" i="11"/>
  <c r="A99" i="11"/>
  <c r="A100" i="11"/>
  <c r="A101" i="11"/>
  <c r="A102" i="11"/>
  <c r="A103" i="11"/>
  <c r="A104" i="11"/>
  <c r="A105" i="11"/>
  <c r="A106" i="11"/>
  <c r="A107" i="11"/>
  <c r="A108" i="11"/>
  <c r="A109" i="11"/>
  <c r="A110" i="11"/>
  <c r="A111" i="11"/>
  <c r="A112" i="11"/>
  <c r="A113" i="11"/>
  <c r="A114" i="11"/>
  <c r="A19" i="11"/>
  <c r="A13" i="11"/>
  <c r="A12" i="11"/>
  <c r="A116" i="10"/>
  <c r="A117" i="10"/>
  <c r="A118" i="10"/>
  <c r="A119" i="10"/>
  <c r="A120" i="10"/>
  <c r="A121" i="10"/>
  <c r="A122" i="10"/>
  <c r="A123" i="10"/>
  <c r="A124" i="10"/>
  <c r="A125" i="10"/>
  <c r="A126" i="10"/>
  <c r="A127" i="10"/>
  <c r="A128" i="10"/>
  <c r="A129" i="10"/>
  <c r="A130" i="10"/>
  <c r="A131" i="10"/>
  <c r="A132" i="10"/>
  <c r="A133" i="10"/>
  <c r="A134" i="10"/>
  <c r="A115" i="10"/>
  <c r="B116" i="10"/>
  <c r="B117" i="10"/>
  <c r="B118" i="10"/>
  <c r="B119" i="10"/>
  <c r="B120" i="10"/>
  <c r="B121" i="10"/>
  <c r="B122" i="10"/>
  <c r="B123" i="10"/>
  <c r="B124" i="10"/>
  <c r="B125" i="10"/>
  <c r="B126" i="10"/>
  <c r="B127" i="10"/>
  <c r="B128" i="10"/>
  <c r="B129" i="10"/>
  <c r="B130" i="10"/>
  <c r="B131" i="10"/>
  <c r="B132" i="10"/>
  <c r="B133" i="10"/>
  <c r="B134" i="10"/>
  <c r="B115" i="10"/>
  <c r="A19" i="10"/>
  <c r="A20" i="10"/>
  <c r="B20" i="10"/>
  <c r="A21" i="10"/>
  <c r="B21" i="10"/>
  <c r="A22" i="10"/>
  <c r="B22" i="10"/>
  <c r="A23" i="10"/>
  <c r="B23" i="10"/>
  <c r="A24" i="10"/>
  <c r="B24" i="10"/>
  <c r="A25" i="10"/>
  <c r="B25" i="10"/>
  <c r="A26" i="10"/>
  <c r="B26" i="10"/>
  <c r="A27" i="10"/>
  <c r="B27" i="10"/>
  <c r="A28" i="10"/>
  <c r="B28" i="10"/>
  <c r="A29" i="10"/>
  <c r="B29" i="10"/>
  <c r="A30" i="10"/>
  <c r="B30" i="10"/>
  <c r="A31" i="10"/>
  <c r="B31" i="10"/>
  <c r="A32" i="10"/>
  <c r="B32" i="10"/>
  <c r="A33" i="10"/>
  <c r="B33" i="10"/>
  <c r="A34" i="10"/>
  <c r="B34" i="10"/>
  <c r="A35" i="10"/>
  <c r="B35" i="10"/>
  <c r="A36" i="10"/>
  <c r="B36" i="10"/>
  <c r="A37" i="10"/>
  <c r="B37" i="10"/>
  <c r="A38" i="10"/>
  <c r="B38" i="10"/>
  <c r="A39" i="10"/>
  <c r="B39" i="10"/>
  <c r="A40" i="10"/>
  <c r="B40" i="10"/>
  <c r="A41" i="10"/>
  <c r="B41" i="10"/>
  <c r="A42" i="10"/>
  <c r="B42" i="10"/>
  <c r="A43" i="10"/>
  <c r="B43" i="10"/>
  <c r="A44" i="10"/>
  <c r="B44" i="10"/>
  <c r="A45" i="10"/>
  <c r="B45" i="10"/>
  <c r="A46" i="10"/>
  <c r="B46" i="10"/>
  <c r="A47" i="10"/>
  <c r="B47" i="10"/>
  <c r="A48" i="10"/>
  <c r="B48" i="10"/>
  <c r="A49" i="10"/>
  <c r="B49" i="10"/>
  <c r="A50" i="10"/>
  <c r="B50" i="10"/>
  <c r="A51" i="10"/>
  <c r="B51" i="10"/>
  <c r="A52" i="10"/>
  <c r="B52" i="10"/>
  <c r="A53" i="10"/>
  <c r="B53" i="10"/>
  <c r="A54" i="10"/>
  <c r="B54" i="10"/>
  <c r="A55" i="10"/>
  <c r="B55" i="10"/>
  <c r="A56" i="10"/>
  <c r="B56" i="10"/>
  <c r="A57" i="10"/>
  <c r="B57" i="10"/>
  <c r="A58" i="10"/>
  <c r="B58" i="10"/>
  <c r="A59" i="10"/>
  <c r="B59" i="10"/>
  <c r="A60" i="10"/>
  <c r="B60" i="10"/>
  <c r="A61" i="10"/>
  <c r="B61" i="10"/>
  <c r="A62" i="10"/>
  <c r="B62" i="10"/>
  <c r="A63" i="10"/>
  <c r="B63" i="10"/>
  <c r="A64" i="10"/>
  <c r="B64" i="10"/>
  <c r="A65" i="10"/>
  <c r="B65" i="10"/>
  <c r="A66" i="10"/>
  <c r="B66" i="10"/>
  <c r="A67" i="10"/>
  <c r="B67" i="10"/>
  <c r="A68" i="10"/>
  <c r="B68" i="10"/>
  <c r="A69" i="10"/>
  <c r="B69" i="10"/>
  <c r="A70" i="10"/>
  <c r="B70" i="10"/>
  <c r="A71" i="10"/>
  <c r="B71" i="10"/>
  <c r="A72" i="10"/>
  <c r="B72" i="10"/>
  <c r="A73" i="10"/>
  <c r="B73" i="10"/>
  <c r="A74" i="10"/>
  <c r="B74" i="10"/>
  <c r="A75" i="10"/>
  <c r="B75" i="10"/>
  <c r="A76" i="10"/>
  <c r="B76" i="10"/>
  <c r="A77" i="10"/>
  <c r="B77" i="10"/>
  <c r="A78" i="10"/>
  <c r="B78" i="10"/>
  <c r="A79" i="10"/>
  <c r="B79" i="10"/>
  <c r="A80" i="10"/>
  <c r="B80" i="10"/>
  <c r="A81" i="10"/>
  <c r="B81" i="10"/>
  <c r="A82" i="10"/>
  <c r="B82" i="10"/>
  <c r="A83" i="10"/>
  <c r="B83" i="10"/>
  <c r="A84" i="10"/>
  <c r="B84" i="10"/>
  <c r="A85" i="10"/>
  <c r="B85" i="10"/>
  <c r="A86" i="10"/>
  <c r="B86" i="10"/>
  <c r="A87" i="10"/>
  <c r="B87" i="10"/>
  <c r="A88" i="10"/>
  <c r="B88" i="10"/>
  <c r="A89" i="10"/>
  <c r="B89" i="10"/>
  <c r="A90" i="10"/>
  <c r="B90" i="10"/>
  <c r="A91" i="10"/>
  <c r="B91" i="10"/>
  <c r="A92" i="10"/>
  <c r="B92" i="10"/>
  <c r="A93" i="10"/>
  <c r="B93" i="10"/>
  <c r="A94" i="10"/>
  <c r="B94" i="10"/>
  <c r="A95" i="10"/>
  <c r="B95" i="10"/>
  <c r="A96" i="10"/>
  <c r="B96" i="10"/>
  <c r="A97" i="10"/>
  <c r="B97" i="10"/>
  <c r="A98" i="10"/>
  <c r="B98" i="10"/>
  <c r="A99" i="10"/>
  <c r="B99" i="10"/>
  <c r="A100" i="10"/>
  <c r="B100" i="10"/>
  <c r="A101" i="10"/>
  <c r="B101" i="10"/>
  <c r="A102" i="10"/>
  <c r="B102" i="10"/>
  <c r="A103" i="10"/>
  <c r="B103" i="10"/>
  <c r="A104" i="10"/>
  <c r="B104" i="10"/>
  <c r="A105" i="10"/>
  <c r="B105" i="10"/>
  <c r="A106" i="10"/>
  <c r="B106" i="10"/>
  <c r="A107" i="10"/>
  <c r="B107" i="10"/>
  <c r="A108" i="10"/>
  <c r="B108" i="10"/>
  <c r="A109" i="10"/>
  <c r="B109" i="10"/>
  <c r="A110" i="10"/>
  <c r="B110" i="10"/>
  <c r="A111" i="10"/>
  <c r="B111" i="10"/>
  <c r="A112" i="10"/>
  <c r="B112" i="10"/>
  <c r="A113" i="10"/>
  <c r="B113" i="10"/>
  <c r="A114" i="10"/>
  <c r="B114" i="10"/>
  <c r="B19" i="10"/>
  <c r="A13" i="10"/>
  <c r="A12" i="10"/>
  <c r="B2" i="10"/>
  <c r="D129" i="1"/>
  <c r="H113" i="5"/>
  <c r="H114" i="5"/>
  <c r="H115" i="5"/>
  <c r="H116" i="5"/>
  <c r="H117" i="5"/>
  <c r="H118" i="5"/>
  <c r="H119" i="5"/>
  <c r="H120" i="5"/>
  <c r="H121" i="5"/>
  <c r="H122" i="5"/>
  <c r="H123" i="5"/>
  <c r="H124" i="5"/>
  <c r="H125" i="5"/>
  <c r="H126" i="5"/>
  <c r="H127" i="5"/>
  <c r="H128" i="5"/>
  <c r="H129" i="5"/>
  <c r="H130" i="5"/>
  <c r="H131" i="5"/>
  <c r="H132" i="5"/>
  <c r="B3" i="5"/>
  <c r="I112" i="5" s="1"/>
  <c r="J112" i="5" s="1"/>
  <c r="J127" i="1"/>
  <c r="I127" i="1"/>
  <c r="J126" i="1"/>
  <c r="I126" i="1"/>
  <c r="J125" i="1"/>
  <c r="I125" i="1"/>
  <c r="J124" i="1"/>
  <c r="I124" i="1"/>
  <c r="J123" i="1"/>
  <c r="I123" i="1"/>
  <c r="J122" i="1"/>
  <c r="I122" i="1"/>
  <c r="J121" i="1"/>
  <c r="I121" i="1"/>
  <c r="J120" i="1"/>
  <c r="I120" i="1"/>
  <c r="J119" i="1"/>
  <c r="I119" i="1"/>
  <c r="J118" i="1"/>
  <c r="I118" i="1"/>
  <c r="J117" i="1"/>
  <c r="I117" i="1"/>
  <c r="J116" i="1"/>
  <c r="I116" i="1"/>
  <c r="J115" i="1"/>
  <c r="I115" i="1"/>
  <c r="J114" i="1"/>
  <c r="I114" i="1"/>
  <c r="J113" i="1"/>
  <c r="I113" i="1"/>
  <c r="J112" i="1"/>
  <c r="I112" i="1"/>
  <c r="J111" i="1"/>
  <c r="I111" i="1"/>
  <c r="J110" i="1"/>
  <c r="I110" i="1"/>
  <c r="J109" i="1"/>
  <c r="I109" i="1"/>
  <c r="J108" i="1"/>
  <c r="I108" i="1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J107" i="1"/>
  <c r="I107" i="1"/>
  <c r="J106" i="1"/>
  <c r="I106" i="1"/>
  <c r="J105" i="1"/>
  <c r="I105" i="1"/>
  <c r="J104" i="1"/>
  <c r="I104" i="1"/>
  <c r="J103" i="1"/>
  <c r="I103" i="1"/>
  <c r="J102" i="1"/>
  <c r="I102" i="1"/>
  <c r="J101" i="1"/>
  <c r="I101" i="1"/>
  <c r="J100" i="1"/>
  <c r="I100" i="1"/>
  <c r="J99" i="1"/>
  <c r="I99" i="1"/>
  <c r="J98" i="1"/>
  <c r="I98" i="1"/>
  <c r="J97" i="1"/>
  <c r="I97" i="1"/>
  <c r="J96" i="1"/>
  <c r="I96" i="1"/>
  <c r="J95" i="1"/>
  <c r="I95" i="1"/>
  <c r="J94" i="1"/>
  <c r="I94" i="1"/>
  <c r="J93" i="1"/>
  <c r="I93" i="1"/>
  <c r="J92" i="1"/>
  <c r="I92" i="1"/>
  <c r="J91" i="1"/>
  <c r="I91" i="1"/>
  <c r="J90" i="1"/>
  <c r="I90" i="1"/>
  <c r="J89" i="1"/>
  <c r="I89" i="1"/>
  <c r="J88" i="1"/>
  <c r="I88" i="1"/>
  <c r="J87" i="1"/>
  <c r="I87" i="1"/>
  <c r="J86" i="1"/>
  <c r="I86" i="1"/>
  <c r="J85" i="1"/>
  <c r="I85" i="1"/>
  <c r="J84" i="1"/>
  <c r="I84" i="1"/>
  <c r="J83" i="1"/>
  <c r="I83" i="1"/>
  <c r="J82" i="1"/>
  <c r="I82" i="1"/>
  <c r="J81" i="1"/>
  <c r="I81" i="1"/>
  <c r="J80" i="1"/>
  <c r="I80" i="1"/>
  <c r="J79" i="1"/>
  <c r="I79" i="1"/>
  <c r="J78" i="1"/>
  <c r="I78" i="1"/>
  <c r="J77" i="1"/>
  <c r="I77" i="1"/>
  <c r="J76" i="1"/>
  <c r="I76" i="1"/>
  <c r="H17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B2" i="5"/>
  <c r="B1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D138" i="1"/>
  <c r="D139" i="1" s="1"/>
  <c r="J74" i="1"/>
  <c r="I74" i="1"/>
  <c r="J73" i="1"/>
  <c r="I73" i="1"/>
  <c r="J72" i="1"/>
  <c r="I72" i="1"/>
  <c r="J71" i="1"/>
  <c r="I71" i="1"/>
  <c r="J70" i="1"/>
  <c r="I70" i="1"/>
  <c r="J69" i="1"/>
  <c r="I69" i="1"/>
  <c r="J68" i="1"/>
  <c r="I68" i="1"/>
  <c r="J67" i="1"/>
  <c r="I67" i="1"/>
  <c r="J75" i="1"/>
  <c r="I75" i="1"/>
  <c r="J66" i="1"/>
  <c r="I66" i="1"/>
  <c r="J65" i="1"/>
  <c r="I65" i="1"/>
  <c r="J64" i="1"/>
  <c r="I64" i="1"/>
  <c r="J63" i="1"/>
  <c r="I63" i="1"/>
  <c r="J62" i="1"/>
  <c r="I62" i="1"/>
  <c r="J61" i="1"/>
  <c r="I61" i="1"/>
  <c r="J60" i="1"/>
  <c r="I60" i="1"/>
  <c r="J59" i="1"/>
  <c r="I59" i="1"/>
  <c r="J58" i="1"/>
  <c r="I58" i="1"/>
  <c r="J57" i="1"/>
  <c r="I57" i="1"/>
  <c r="J56" i="1"/>
  <c r="I56" i="1"/>
  <c r="J55" i="1"/>
  <c r="I55" i="1"/>
  <c r="J54" i="1"/>
  <c r="I54" i="1"/>
  <c r="J53" i="1"/>
  <c r="I53" i="1"/>
  <c r="J52" i="1"/>
  <c r="I52" i="1"/>
  <c r="J51" i="1"/>
  <c r="I51" i="1"/>
  <c r="J50" i="1"/>
  <c r="I50" i="1"/>
  <c r="J49" i="1"/>
  <c r="I49" i="1"/>
  <c r="J48" i="1"/>
  <c r="I48" i="1"/>
  <c r="J47" i="1"/>
  <c r="I47" i="1"/>
  <c r="J46" i="1"/>
  <c r="I46" i="1"/>
  <c r="J45" i="1"/>
  <c r="I45" i="1"/>
  <c r="J44" i="1"/>
  <c r="I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D133" i="1"/>
  <c r="D134" i="1" s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58" i="5" l="1"/>
  <c r="J58" i="5" s="1"/>
  <c r="I101" i="5"/>
  <c r="J101" i="5" s="1"/>
  <c r="I76" i="5"/>
  <c r="J76" i="5" s="1"/>
  <c r="I84" i="5"/>
  <c r="J84" i="5" s="1"/>
  <c r="I46" i="5"/>
  <c r="J46" i="5" s="1"/>
  <c r="I99" i="5"/>
  <c r="J99" i="5" s="1"/>
  <c r="I104" i="5"/>
  <c r="J104" i="5" s="1"/>
  <c r="I28" i="5"/>
  <c r="J28" i="5" s="1"/>
  <c r="I52" i="5"/>
  <c r="J52" i="5" s="1"/>
  <c r="I26" i="5"/>
  <c r="J26" i="5" s="1"/>
  <c r="I80" i="5"/>
  <c r="J80" i="5" s="1"/>
  <c r="I78" i="5"/>
  <c r="J78" i="5" s="1"/>
  <c r="I109" i="5"/>
  <c r="J109" i="5" s="1"/>
  <c r="I127" i="5"/>
  <c r="J127" i="5" s="1"/>
  <c r="I57" i="5"/>
  <c r="J57" i="5" s="1"/>
  <c r="I33" i="5"/>
  <c r="J33" i="5" s="1"/>
  <c r="I79" i="5"/>
  <c r="J79" i="5" s="1"/>
  <c r="I55" i="5"/>
  <c r="J55" i="5" s="1"/>
  <c r="I31" i="5"/>
  <c r="J31" i="5" s="1"/>
  <c r="I66" i="5"/>
  <c r="J66" i="5" s="1"/>
  <c r="I38" i="5"/>
  <c r="J38" i="5" s="1"/>
  <c r="I87" i="5"/>
  <c r="J87" i="5" s="1"/>
  <c r="I85" i="5"/>
  <c r="J85" i="5" s="1"/>
  <c r="I93" i="5"/>
  <c r="J93" i="5" s="1"/>
  <c r="I97" i="5"/>
  <c r="J97" i="5" s="1"/>
  <c r="I90" i="5"/>
  <c r="J90" i="5" s="1"/>
  <c r="I86" i="5"/>
  <c r="J86" i="5" s="1"/>
  <c r="I131" i="5"/>
  <c r="J131" i="5" s="1"/>
  <c r="I123" i="5"/>
  <c r="J123" i="5" s="1"/>
  <c r="I115" i="5"/>
  <c r="J115" i="5" s="1"/>
  <c r="I119" i="5"/>
  <c r="J119" i="5" s="1"/>
  <c r="I65" i="5"/>
  <c r="J65" i="5" s="1"/>
  <c r="I41" i="5"/>
  <c r="J41" i="5" s="1"/>
  <c r="I68" i="5"/>
  <c r="J68" i="5" s="1"/>
  <c r="I44" i="5"/>
  <c r="J44" i="5" s="1"/>
  <c r="I20" i="5"/>
  <c r="J20" i="5" s="1"/>
  <c r="I63" i="5"/>
  <c r="J63" i="5" s="1"/>
  <c r="I39" i="5"/>
  <c r="J39" i="5" s="1"/>
  <c r="I70" i="5"/>
  <c r="J70" i="5" s="1"/>
  <c r="I54" i="5"/>
  <c r="J54" i="5" s="1"/>
  <c r="I42" i="5"/>
  <c r="J42" i="5" s="1"/>
  <c r="I18" i="5"/>
  <c r="J18" i="5" s="1"/>
  <c r="I105" i="5"/>
  <c r="J105" i="5" s="1"/>
  <c r="I81" i="5"/>
  <c r="J81" i="5" s="1"/>
  <c r="I89" i="5"/>
  <c r="J89" i="5" s="1"/>
  <c r="I107" i="5"/>
  <c r="J107" i="5" s="1"/>
  <c r="I106" i="5"/>
  <c r="J106" i="5" s="1"/>
  <c r="I102" i="5"/>
  <c r="J102" i="5" s="1"/>
  <c r="I96" i="5"/>
  <c r="J96" i="5" s="1"/>
  <c r="I111" i="5"/>
  <c r="J111" i="5" s="1"/>
  <c r="I125" i="5"/>
  <c r="J125" i="5" s="1"/>
  <c r="I117" i="5"/>
  <c r="J117" i="5" s="1"/>
  <c r="I73" i="5"/>
  <c r="J73" i="5" s="1"/>
  <c r="I49" i="5"/>
  <c r="J49" i="5" s="1"/>
  <c r="I25" i="5"/>
  <c r="J25" i="5" s="1"/>
  <c r="I60" i="5"/>
  <c r="J60" i="5" s="1"/>
  <c r="I36" i="5"/>
  <c r="J36" i="5" s="1"/>
  <c r="I71" i="5"/>
  <c r="J71" i="5" s="1"/>
  <c r="I47" i="5"/>
  <c r="J47" i="5" s="1"/>
  <c r="I23" i="5"/>
  <c r="J23" i="5" s="1"/>
  <c r="I62" i="5"/>
  <c r="J62" i="5" s="1"/>
  <c r="I50" i="5"/>
  <c r="J50" i="5" s="1"/>
  <c r="I34" i="5"/>
  <c r="J34" i="5" s="1"/>
  <c r="I83" i="5"/>
  <c r="J83" i="5" s="1"/>
  <c r="I91" i="5"/>
  <c r="J91" i="5" s="1"/>
  <c r="I95" i="5"/>
  <c r="J95" i="5" s="1"/>
  <c r="I103" i="5"/>
  <c r="J103" i="5" s="1"/>
  <c r="I100" i="5"/>
  <c r="J100" i="5" s="1"/>
  <c r="I88" i="5"/>
  <c r="J88" i="5" s="1"/>
  <c r="I129" i="5"/>
  <c r="J129" i="5" s="1"/>
  <c r="I121" i="5"/>
  <c r="J121" i="5" s="1"/>
  <c r="I113" i="5"/>
  <c r="J113" i="5" s="1"/>
  <c r="I77" i="5"/>
  <c r="J77" i="5" s="1"/>
  <c r="I69" i="5"/>
  <c r="J69" i="5" s="1"/>
  <c r="I61" i="5"/>
  <c r="J61" i="5" s="1"/>
  <c r="I53" i="5"/>
  <c r="J53" i="5" s="1"/>
  <c r="I45" i="5"/>
  <c r="J45" i="5" s="1"/>
  <c r="I37" i="5"/>
  <c r="J37" i="5" s="1"/>
  <c r="I29" i="5"/>
  <c r="J29" i="5" s="1"/>
  <c r="I21" i="5"/>
  <c r="J21" i="5" s="1"/>
  <c r="I72" i="5"/>
  <c r="J72" i="5" s="1"/>
  <c r="I64" i="5"/>
  <c r="J64" i="5" s="1"/>
  <c r="I56" i="5"/>
  <c r="J56" i="5" s="1"/>
  <c r="I48" i="5"/>
  <c r="J48" i="5" s="1"/>
  <c r="I40" i="5"/>
  <c r="J40" i="5" s="1"/>
  <c r="I32" i="5"/>
  <c r="J32" i="5" s="1"/>
  <c r="I24" i="5"/>
  <c r="J24" i="5" s="1"/>
  <c r="I17" i="5"/>
  <c r="J17" i="5" s="1"/>
  <c r="I75" i="5"/>
  <c r="J75" i="5" s="1"/>
  <c r="I67" i="5"/>
  <c r="J67" i="5" s="1"/>
  <c r="I59" i="5"/>
  <c r="J59" i="5" s="1"/>
  <c r="I51" i="5"/>
  <c r="J51" i="5" s="1"/>
  <c r="I43" i="5"/>
  <c r="J43" i="5" s="1"/>
  <c r="I35" i="5"/>
  <c r="J35" i="5" s="1"/>
  <c r="I27" i="5"/>
  <c r="J27" i="5" s="1"/>
  <c r="I19" i="5"/>
  <c r="J19" i="5" s="1"/>
  <c r="I74" i="5"/>
  <c r="J74" i="5" s="1"/>
  <c r="I30" i="5"/>
  <c r="J30" i="5" s="1"/>
  <c r="I22" i="5"/>
  <c r="J22" i="5" s="1"/>
  <c r="I98" i="5"/>
  <c r="J98" i="5" s="1"/>
  <c r="I108" i="5"/>
  <c r="J108" i="5" s="1"/>
  <c r="I92" i="5"/>
  <c r="J92" i="5" s="1"/>
  <c r="I110" i="5"/>
  <c r="J110" i="5" s="1"/>
  <c r="I94" i="5"/>
  <c r="J94" i="5" s="1"/>
  <c r="I82" i="5"/>
  <c r="J82" i="5" s="1"/>
  <c r="I132" i="5"/>
  <c r="J132" i="5" s="1"/>
  <c r="I130" i="5"/>
  <c r="J130" i="5" s="1"/>
  <c r="I128" i="5"/>
  <c r="J128" i="5" s="1"/>
  <c r="I126" i="5"/>
  <c r="J126" i="5" s="1"/>
  <c r="I124" i="5"/>
  <c r="J124" i="5" s="1"/>
  <c r="I122" i="5"/>
  <c r="J122" i="5" s="1"/>
  <c r="I120" i="5"/>
  <c r="J120" i="5" s="1"/>
  <c r="I118" i="5"/>
  <c r="J118" i="5" s="1"/>
  <c r="I116" i="5"/>
  <c r="J116" i="5" s="1"/>
  <c r="I114" i="5"/>
  <c r="J114" i="5" s="1"/>
  <c r="G20" i="12" l="1"/>
  <c r="H20" i="12" s="1"/>
</calcChain>
</file>

<file path=xl/sharedStrings.xml><?xml version="1.0" encoding="utf-8"?>
<sst xmlns="http://schemas.openxmlformats.org/spreadsheetml/2006/main" count="3428" uniqueCount="1862">
  <si>
    <t>Run ID:</t>
  </si>
  <si>
    <t>Key</t>
  </si>
  <si>
    <t>Library Prep Date:</t>
  </si>
  <si>
    <t>White cells: Fillable</t>
  </si>
  <si>
    <t>Library Prep Technician:</t>
  </si>
  <si>
    <t>Blue cells: Formulas</t>
  </si>
  <si>
    <t>Sequencing Kit Type/Chemistry</t>
  </si>
  <si>
    <t>Dark gray cells: Optional</t>
  </si>
  <si>
    <t>Sequencing Date:</t>
  </si>
  <si>
    <t>Sequencing Technician:</t>
  </si>
  <si>
    <t>Optional</t>
  </si>
  <si>
    <t>Sample Well</t>
  </si>
  <si>
    <t>State Key</t>
  </si>
  <si>
    <t>Taxonomic ID/Description</t>
  </si>
  <si>
    <t>Project ID</t>
  </si>
  <si>
    <t>Genome Size</t>
  </si>
  <si>
    <t>Input DNA Qubit Reading (ng/ul)</t>
  </si>
  <si>
    <t>Input DNA Nanodrop (260/280)</t>
  </si>
  <si>
    <t>Volume of Input DNA (ul)</t>
  </si>
  <si>
    <t>Volume of Input H2O (ul)</t>
  </si>
  <si>
    <t>Quantity of Input DNA (ng)</t>
  </si>
  <si>
    <t>Index Plate Well</t>
  </si>
  <si>
    <t>Qubit Reading (ng/ul) of library</t>
  </si>
  <si>
    <t>Comments</t>
  </si>
  <si>
    <t>A01</t>
  </si>
  <si>
    <t>B01</t>
  </si>
  <si>
    <t>C01</t>
  </si>
  <si>
    <t>D01</t>
  </si>
  <si>
    <t>E01</t>
  </si>
  <si>
    <t>F01</t>
  </si>
  <si>
    <t>G01</t>
  </si>
  <si>
    <t>H01</t>
  </si>
  <si>
    <t>A02</t>
  </si>
  <si>
    <t>B02</t>
  </si>
  <si>
    <t>C02</t>
  </si>
  <si>
    <t>D02</t>
  </si>
  <si>
    <t>E02</t>
  </si>
  <si>
    <t>F02</t>
  </si>
  <si>
    <t>G02</t>
  </si>
  <si>
    <t>H02</t>
  </si>
  <si>
    <t>A03</t>
  </si>
  <si>
    <t>B03</t>
  </si>
  <si>
    <t>C03</t>
  </si>
  <si>
    <t>D03</t>
  </si>
  <si>
    <t>E03</t>
  </si>
  <si>
    <t>F03</t>
  </si>
  <si>
    <t>G03</t>
  </si>
  <si>
    <t>H03</t>
  </si>
  <si>
    <t>A04</t>
  </si>
  <si>
    <t>B04</t>
  </si>
  <si>
    <t>C04</t>
  </si>
  <si>
    <t>D04</t>
  </si>
  <si>
    <t>E04</t>
  </si>
  <si>
    <t>F04</t>
  </si>
  <si>
    <t>G04</t>
  </si>
  <si>
    <t>H04</t>
  </si>
  <si>
    <t>A05</t>
  </si>
  <si>
    <t>B05</t>
  </si>
  <si>
    <t>C05</t>
  </si>
  <si>
    <t>D05</t>
  </si>
  <si>
    <t>E05</t>
  </si>
  <si>
    <t>F05</t>
  </si>
  <si>
    <t>G05</t>
  </si>
  <si>
    <t>H05</t>
  </si>
  <si>
    <t>A06</t>
  </si>
  <si>
    <t>B06</t>
  </si>
  <si>
    <t>C06</t>
  </si>
  <si>
    <t>D06</t>
  </si>
  <si>
    <t>E06</t>
  </si>
  <si>
    <t>F06</t>
  </si>
  <si>
    <t>G06</t>
  </si>
  <si>
    <t>H06</t>
  </si>
  <si>
    <t>A07</t>
  </si>
  <si>
    <t>B07</t>
  </si>
  <si>
    <t>C07</t>
  </si>
  <si>
    <t>D07</t>
  </si>
  <si>
    <t>E07</t>
  </si>
  <si>
    <t>F07</t>
  </si>
  <si>
    <t>G07</t>
  </si>
  <si>
    <t>H07</t>
  </si>
  <si>
    <t>A08</t>
  </si>
  <si>
    <t>B08</t>
  </si>
  <si>
    <t>C08</t>
  </si>
  <si>
    <t>D08</t>
  </si>
  <si>
    <t>E08</t>
  </si>
  <si>
    <t>F08</t>
  </si>
  <si>
    <t>G08</t>
  </si>
  <si>
    <t>H08</t>
  </si>
  <si>
    <t>Example</t>
  </si>
  <si>
    <t>2012K-0644_1</t>
  </si>
  <si>
    <t>Total MB:</t>
  </si>
  <si>
    <t>Pool concentration (Qubit value, ng/ul):</t>
  </si>
  <si>
    <t>Reagent</t>
  </si>
  <si>
    <t>Lot#s</t>
  </si>
  <si>
    <t>Expiration Date</t>
  </si>
  <si>
    <t>BLT</t>
  </si>
  <si>
    <t>TB1</t>
  </si>
  <si>
    <t>TSB</t>
  </si>
  <si>
    <t>Now have 50ul of 4nM pooled libraries</t>
  </si>
  <si>
    <t>TWB</t>
  </si>
  <si>
    <t>EPM</t>
  </si>
  <si>
    <t>Desired Final Loading concentration (12 pM to 20 pM):</t>
  </si>
  <si>
    <t>Indices</t>
  </si>
  <si>
    <t>Volume of 20pM library pool:</t>
  </si>
  <si>
    <t>SPB</t>
  </si>
  <si>
    <t>Volume of HT1 buffer:</t>
  </si>
  <si>
    <t>RSB</t>
  </si>
  <si>
    <t>Hyb buffer</t>
  </si>
  <si>
    <t>Flowcell</t>
  </si>
  <si>
    <t>PR2</t>
  </si>
  <si>
    <t>Cartridge</t>
  </si>
  <si>
    <t>Thermal Cycler:</t>
  </si>
  <si>
    <t>Denaturation Temp:</t>
  </si>
  <si>
    <t>Cluster Density</t>
  </si>
  <si>
    <t>Clusters Passing Filter</t>
  </si>
  <si>
    <t>Q30</t>
  </si>
  <si>
    <t>Estimated Yield</t>
  </si>
  <si>
    <t>[Header]</t>
  </si>
  <si>
    <t>IEMFileVersion</t>
  </si>
  <si>
    <t>Date</t>
  </si>
  <si>
    <t>Workflow</t>
  </si>
  <si>
    <t>GenerateFASTQ</t>
  </si>
  <si>
    <t>Application</t>
  </si>
  <si>
    <t>FASTQ Only</t>
  </si>
  <si>
    <t>Instrument Type</t>
  </si>
  <si>
    <t>MiSeq</t>
  </si>
  <si>
    <t>Assay</t>
  </si>
  <si>
    <t>Nextera DNA Flex</t>
  </si>
  <si>
    <t>Index Adapters</t>
  </si>
  <si>
    <t>Chemistry</t>
  </si>
  <si>
    <t>Amplicon</t>
  </si>
  <si>
    <t>[Reads]</t>
  </si>
  <si>
    <t>[Settings]</t>
  </si>
  <si>
    <t>ReverseComplement</t>
  </si>
  <si>
    <t>Adapter</t>
  </si>
  <si>
    <t>CTGTCTCTTATACACATCT</t>
  </si>
  <si>
    <t>[Data]</t>
  </si>
  <si>
    <t>Sample_ID</t>
  </si>
  <si>
    <t>Sample_Name</t>
  </si>
  <si>
    <t>Sample_Plate</t>
  </si>
  <si>
    <t>Sample_Well</t>
  </si>
  <si>
    <t>IndexName</t>
  </si>
  <si>
    <t>BasesForSampleSheet</t>
  </si>
  <si>
    <t>Index Plate Well List</t>
  </si>
  <si>
    <t>Index i7 Name</t>
  </si>
  <si>
    <t>DO NOT ALTER THIS TAB, or the SampleSheet tab</t>
  </si>
  <si>
    <t>H503</t>
  </si>
  <si>
    <t>TATCCTCT</t>
  </si>
  <si>
    <t>H701</t>
  </si>
  <si>
    <t>H505</t>
  </si>
  <si>
    <t>GTAAGGAG</t>
  </si>
  <si>
    <t>H702</t>
  </si>
  <si>
    <t>H506</t>
  </si>
  <si>
    <t>ACTGCATA</t>
  </si>
  <si>
    <t>H703</t>
  </si>
  <si>
    <t>H517</t>
  </si>
  <si>
    <t>H510</t>
  </si>
  <si>
    <t>CGTCTAAT</t>
  </si>
  <si>
    <t>H705</t>
  </si>
  <si>
    <t>H513</t>
  </si>
  <si>
    <t>TCGACTAG</t>
  </si>
  <si>
    <t>H707</t>
  </si>
  <si>
    <t>H516</t>
  </si>
  <si>
    <t>CCTAGAGT</t>
  </si>
  <si>
    <t>H723</t>
  </si>
  <si>
    <t>GCGTAAGA</t>
  </si>
  <si>
    <t>H706</t>
  </si>
  <si>
    <t>H522</t>
  </si>
  <si>
    <t>TTATGCGA</t>
  </si>
  <si>
    <t>H712</t>
  </si>
  <si>
    <t>A09</t>
  </si>
  <si>
    <t>H720</t>
  </si>
  <si>
    <t>A10</t>
  </si>
  <si>
    <t>A11</t>
  </si>
  <si>
    <t>H710</t>
  </si>
  <si>
    <t>A12</t>
  </si>
  <si>
    <t>H711</t>
  </si>
  <si>
    <t>H714</t>
  </si>
  <si>
    <t>B09</t>
  </si>
  <si>
    <t>B10</t>
  </si>
  <si>
    <t>B11</t>
  </si>
  <si>
    <t>B12</t>
  </si>
  <si>
    <t>C09</t>
  </si>
  <si>
    <t>C10</t>
  </si>
  <si>
    <t>C11</t>
  </si>
  <si>
    <t>C12</t>
  </si>
  <si>
    <t>D09</t>
  </si>
  <si>
    <t>D10</t>
  </si>
  <si>
    <t>D11</t>
  </si>
  <si>
    <t>D12</t>
  </si>
  <si>
    <t>E09</t>
  </si>
  <si>
    <t>E10</t>
  </si>
  <si>
    <t>E11</t>
  </si>
  <si>
    <t>E12</t>
  </si>
  <si>
    <t>F09</t>
  </si>
  <si>
    <t>F10</t>
  </si>
  <si>
    <t>F11</t>
  </si>
  <si>
    <t>F12</t>
  </si>
  <si>
    <t>G09</t>
  </si>
  <si>
    <t>G10</t>
  </si>
  <si>
    <t>G11</t>
  </si>
  <si>
    <t>G12</t>
  </si>
  <si>
    <t>H09</t>
  </si>
  <si>
    <t>H10</t>
  </si>
  <si>
    <t>H11</t>
  </si>
  <si>
    <t>H12</t>
  </si>
  <si>
    <t>Run Name</t>
  </si>
  <si>
    <t>Instructions</t>
  </si>
  <si>
    <t>MiSeq Run Start Date</t>
  </si>
  <si>
    <t xml:space="preserve"> - Copy values from the "Indexing QC" tab in BaseSpace or SAV into the table below as plain text. The PF Reads value will be the same for all samples.</t>
  </si>
  <si>
    <t>MiSeq Reagent Kit</t>
  </si>
  <si>
    <t>Recommended Q30 %</t>
  </si>
  <si>
    <t>Estimated Yield (Gb)</t>
  </si>
  <si>
    <t xml:space="preserve"> - If all cells are filled in appropriately, the total number of reads and coverage will be auto-populated.</t>
  </si>
  <si>
    <t>v2, Nano, Micro</t>
  </si>
  <si>
    <t>v3</t>
  </si>
  <si>
    <t>v3, 600c</t>
  </si>
  <si>
    <t>v2, Nano</t>
  </si>
  <si>
    <t>600-1200</t>
  </si>
  <si>
    <t>1200 - 1400</t>
  </si>
  <si>
    <t>&gt; 80%</t>
  </si>
  <si>
    <t>Run Metrics:</t>
  </si>
  <si>
    <t>Minimum Coverage:</t>
  </si>
  <si>
    <t>Escherichia/Shigella</t>
  </si>
  <si>
    <t>Salmonella</t>
  </si>
  <si>
    <t>Listeria</t>
  </si>
  <si>
    <t>Campylobacter</t>
  </si>
  <si>
    <t>Vibrio</t>
  </si>
  <si>
    <t>20X</t>
  </si>
  <si>
    <t>40X</t>
  </si>
  <si>
    <t>30X</t>
  </si>
  <si>
    <t>Index Number</t>
  </si>
  <si>
    <t>Project</t>
  </si>
  <si>
    <t>Index 1 (I7)</t>
  </si>
  <si>
    <t>Index 2 (I5)</t>
  </si>
  <si>
    <t>% Reads Identified (PF)</t>
  </si>
  <si>
    <t>PF Reads</t>
  </si>
  <si>
    <t>Total # of Reads</t>
  </si>
  <si>
    <t>Estimated genome sizes by Genus (species) in bp</t>
  </si>
  <si>
    <t>Vibrio parahaemolyticus</t>
  </si>
  <si>
    <t>Vibrio vulnificus</t>
  </si>
  <si>
    <t>Vibrio cholerae</t>
  </si>
  <si>
    <t>62015K-125</t>
  </si>
  <si>
    <t>2015K-1254</t>
  </si>
  <si>
    <t>TAAGGCGA</t>
  </si>
  <si>
    <t>CGTACTAG</t>
  </si>
  <si>
    <t>AGGCAGAA</t>
  </si>
  <si>
    <t>GGACTCCT</t>
  </si>
  <si>
    <t>TAGGCATG</t>
  </si>
  <si>
    <t>CTCTCTAC</t>
  </si>
  <si>
    <t>CGAGGCTG</t>
  </si>
  <si>
    <t>AAGAGGCA</t>
  </si>
  <si>
    <t>GTAGAGGA</t>
  </si>
  <si>
    <t>GCTCATGA</t>
  </si>
  <si>
    <t>CGGAGCCT</t>
  </si>
  <si>
    <t>TAGCGCTC</t>
  </si>
  <si>
    <t>Experiment Name</t>
  </si>
  <si>
    <t>Module</t>
  </si>
  <si>
    <t>GenerateFASTQ - 2.0.0</t>
  </si>
  <si>
    <t>Library Prep Kit</t>
  </si>
  <si>
    <t>Nextera DNA CD Indexes - 96 Indexes Plated</t>
  </si>
  <si>
    <t>adapter</t>
  </si>
  <si>
    <t>Coverage ( if LRM/MSR 3.0 or later)</t>
  </si>
  <si>
    <t>Coverage (if MSR/MCS v 2.6 or earlier)</t>
  </si>
  <si>
    <t>Laboratories whose MiSeq software uses LRM/MSR v 3 should use coverage values calculated in Column J</t>
  </si>
  <si>
    <t>Laboratories whose MiSeq uses MCS/MSR v 2.6 or earlier should use the coverage values calculated in Column I</t>
  </si>
  <si>
    <t xml:space="preserve"> - Ensure samples are in the same order and format as listed in the Library Prep tab, with the correct genome size assigned.</t>
  </si>
  <si>
    <t>Index i5 Name</t>
  </si>
  <si>
    <t>GAACTGAGCG</t>
  </si>
  <si>
    <t>TCGTGGAGCG</t>
  </si>
  <si>
    <t>AGGTCAGATA</t>
  </si>
  <si>
    <t>CTACAAGATA</t>
  </si>
  <si>
    <t>CGTCTCATAT</t>
  </si>
  <si>
    <t>TATAGTAGCT</t>
  </si>
  <si>
    <t>AGCTACTATA</t>
  </si>
  <si>
    <t>CTTATGGAAT</t>
  </si>
  <si>
    <t>ATTCCATAAG</t>
  </si>
  <si>
    <t>TGCCTGGTGG</t>
  </si>
  <si>
    <t>CCACCAGGCA</t>
  </si>
  <si>
    <t>GACGAGATTA</t>
  </si>
  <si>
    <t>ACATTATCCT</t>
  </si>
  <si>
    <t>GCGCGATGTT</t>
  </si>
  <si>
    <t>AACATCGCGC</t>
  </si>
  <si>
    <t>GTCCACTTGT</t>
  </si>
  <si>
    <t>ACAAGTGGAC</t>
  </si>
  <si>
    <t>AGAGCACTAG</t>
  </si>
  <si>
    <t>CTAGTGCTCT</t>
  </si>
  <si>
    <t>TGGAACAGTA</t>
  </si>
  <si>
    <t>GATCAAGGCA</t>
  </si>
  <si>
    <t>CCTTGTTAAT</t>
  </si>
  <si>
    <t>ATTAACAAGG</t>
  </si>
  <si>
    <t>GACTGAGTAG</t>
  </si>
  <si>
    <t>GTTGATAGTG</t>
  </si>
  <si>
    <t>CACTATCAAC</t>
  </si>
  <si>
    <t>TCGTCTGACT</t>
  </si>
  <si>
    <t>AGTCAGACGA</t>
  </si>
  <si>
    <t>ACCAGCGACA</t>
  </si>
  <si>
    <t>TGTCGCTGGT</t>
  </si>
  <si>
    <t>GAACATACGG</t>
  </si>
  <si>
    <t>CCGTATGTTC</t>
  </si>
  <si>
    <t>CATACACTGT</t>
  </si>
  <si>
    <t>ACAGTGTATG</t>
  </si>
  <si>
    <t>GAGTCATAGG</t>
  </si>
  <si>
    <t>GTGTGGCGCT</t>
  </si>
  <si>
    <t>AGCGCCACAC</t>
  </si>
  <si>
    <t>CTTGCCATTA</t>
  </si>
  <si>
    <t>ATCACGAAGG</t>
  </si>
  <si>
    <t>GAAGCGGCAC</t>
  </si>
  <si>
    <t>CGGCTCTACT</t>
  </si>
  <si>
    <t>TCCATTGCCG</t>
  </si>
  <si>
    <t>GAATGCACGA</t>
  </si>
  <si>
    <t>TCGTGCATTC</t>
  </si>
  <si>
    <t>CGGTTACGGC</t>
  </si>
  <si>
    <t>AAGACTATAG</t>
  </si>
  <si>
    <t>GAGAATGGTT</t>
  </si>
  <si>
    <t>TCGGCAGCAA</t>
  </si>
  <si>
    <t>GGTTGCCTCT</t>
  </si>
  <si>
    <t>AGAGGCAACC</t>
  </si>
  <si>
    <t>CTAATGATGG</t>
  </si>
  <si>
    <t>CCATCATTAG</t>
  </si>
  <si>
    <t>GATAGGCCGA</t>
  </si>
  <si>
    <t>CGCACATGGC</t>
  </si>
  <si>
    <t>AGTCAACCAT</t>
  </si>
  <si>
    <t>ATGGTTGACT</t>
  </si>
  <si>
    <t>GGCCTGTCCT</t>
  </si>
  <si>
    <t>AGGACAGGCC</t>
  </si>
  <si>
    <t>GAGCGCAATA</t>
  </si>
  <si>
    <t>TATTGCGCTC</t>
  </si>
  <si>
    <t>CTGTGTTAGG</t>
  </si>
  <si>
    <t>ACGCCTTGTT</t>
  </si>
  <si>
    <t>TAAGGAACGT</t>
  </si>
  <si>
    <t>ACGTTCCTTA</t>
  </si>
  <si>
    <t>TTCTACATAC</t>
  </si>
  <si>
    <t>CTAACTGTAA</t>
  </si>
  <si>
    <t>TTACAGTTAG</t>
  </si>
  <si>
    <t>TTCTATGGTT</t>
  </si>
  <si>
    <t>AACCATAGAA</t>
  </si>
  <si>
    <t>GGCGAGATGG</t>
  </si>
  <si>
    <t>CCATCTCGCC</t>
  </si>
  <si>
    <t>CCTCGCAACC</t>
  </si>
  <si>
    <t>GGTTGCGAGG</t>
  </si>
  <si>
    <t>AATAGAGCAA</t>
  </si>
  <si>
    <t>TTGCTCTATT</t>
  </si>
  <si>
    <t>TAAGCATCCA</t>
  </si>
  <si>
    <t>TCAATCCATT</t>
  </si>
  <si>
    <t>ATGTCGTGGT</t>
  </si>
  <si>
    <t>ACCACGACAT</t>
  </si>
  <si>
    <t>TCGTATGCGG</t>
  </si>
  <si>
    <t>GCCGCACTCT</t>
  </si>
  <si>
    <t>TCCGACCTCG</t>
  </si>
  <si>
    <t>GTGACACGCA</t>
  </si>
  <si>
    <t>GCTTACGGAC</t>
  </si>
  <si>
    <t>GTCCGTAAGC</t>
  </si>
  <si>
    <t>CGTATAATCA</t>
  </si>
  <si>
    <t>TGATTATACG</t>
  </si>
  <si>
    <t>GTCGATTACA</t>
  </si>
  <si>
    <t>TGTAATCGAC</t>
  </si>
  <si>
    <t>CAGCCGCGTA</t>
  </si>
  <si>
    <t>ACTAGCCGTG</t>
  </si>
  <si>
    <t>CACGGCTAGT</t>
  </si>
  <si>
    <t>GGTAACTCGC</t>
  </si>
  <si>
    <t>AAGTTGGTGA</t>
  </si>
  <si>
    <t>ACCGGCCGTA</t>
  </si>
  <si>
    <t>TGGCAATATT</t>
  </si>
  <si>
    <t>AATATTGCCA</t>
  </si>
  <si>
    <t>GATCACCGCG</t>
  </si>
  <si>
    <t>GTGCAGACAG</t>
  </si>
  <si>
    <t>TACCATCCGT</t>
  </si>
  <si>
    <t>CAGCCGATTG</t>
  </si>
  <si>
    <t>CAATCGGCTG</t>
  </si>
  <si>
    <t>GCTGTAGGAA</t>
  </si>
  <si>
    <t>TTCCTACAGC</t>
  </si>
  <si>
    <t>TGACTACATA</t>
  </si>
  <si>
    <t>TATGTAGTCA</t>
  </si>
  <si>
    <t>CGCACTAATG</t>
  </si>
  <si>
    <t>CATTAGTGCG</t>
  </si>
  <si>
    <t>ACTCGGCAAT</t>
  </si>
  <si>
    <t>GACAACTGAA</t>
  </si>
  <si>
    <t>GTCTAATGGC</t>
  </si>
  <si>
    <t>AGTGGTCAGG</t>
  </si>
  <si>
    <t>CCTGACCACT</t>
  </si>
  <si>
    <t>TGGCTCGCAG</t>
  </si>
  <si>
    <t>CTGCGAGCCA</t>
  </si>
  <si>
    <t>AATCCGGCCA</t>
  </si>
  <si>
    <t>CGTTATTCTA</t>
  </si>
  <si>
    <t>CCATAAGGTT</t>
  </si>
  <si>
    <t>AGATCCATTA</t>
  </si>
  <si>
    <t>ATCTCTACCA</t>
  </si>
  <si>
    <t>GTCCTGGATA</t>
  </si>
  <si>
    <t>CGGTGGCGAA</t>
  </si>
  <si>
    <t>AGTGCCACTG</t>
  </si>
  <si>
    <t>CAGTGGCACT</t>
  </si>
  <si>
    <t>TAACAATAGG</t>
  </si>
  <si>
    <t>AGTGTTGCAC</t>
  </si>
  <si>
    <t>CTGGTACACG</t>
  </si>
  <si>
    <t>CGTGTACCAG</t>
  </si>
  <si>
    <t>GACACCATGT</t>
  </si>
  <si>
    <t>TCAACGTGTA</t>
  </si>
  <si>
    <t>GACAGACAGG</t>
  </si>
  <si>
    <t>CCTGTCTGTC</t>
  </si>
  <si>
    <t>ACTGTTGTGA</t>
  </si>
  <si>
    <t>TCTTACATCA</t>
  </si>
  <si>
    <t>TGATGTAAGA</t>
  </si>
  <si>
    <t>GTGCGTCCTT</t>
  </si>
  <si>
    <t>TTACAATTCC</t>
  </si>
  <si>
    <t>GGAATTGTAA</t>
  </si>
  <si>
    <t>AGCACATCCT</t>
  </si>
  <si>
    <t>AGGATGTGCT</t>
  </si>
  <si>
    <t>GCATAAGCTT</t>
  </si>
  <si>
    <t>TTCCGTCGCA</t>
  </si>
  <si>
    <t>TATTCCTCAG</t>
  </si>
  <si>
    <t>CTGAGGAATA</t>
  </si>
  <si>
    <t>CTTAACCACT</t>
  </si>
  <si>
    <t>AGTGGTTAAG</t>
  </si>
  <si>
    <t>CTCGTGCGTT</t>
  </si>
  <si>
    <t>AACGCACGAG</t>
  </si>
  <si>
    <t>GCCTCGGATA</t>
  </si>
  <si>
    <t>TATCCGAGGC</t>
  </si>
  <si>
    <t>TTAGGATAGA</t>
  </si>
  <si>
    <t>TCTATCCTAA</t>
  </si>
  <si>
    <t>CGTCGACTGG</t>
  </si>
  <si>
    <t>CTCGCTTCGG</t>
  </si>
  <si>
    <t>TACTAGTCAA</t>
  </si>
  <si>
    <t>GGACCAACAG</t>
  </si>
  <si>
    <t>CTGTTGGTCC</t>
  </si>
  <si>
    <t>ATAGACCGTT</t>
  </si>
  <si>
    <t>AACGGTCTAT</t>
  </si>
  <si>
    <t>TTCCAGGTAA</t>
  </si>
  <si>
    <t>TTACCTGGAA</t>
  </si>
  <si>
    <t>ACAGTTCCAG</t>
  </si>
  <si>
    <t>CTGGAACTGT</t>
  </si>
  <si>
    <t>TGGCTAATCA</t>
  </si>
  <si>
    <t>AGGCATGTAG</t>
  </si>
  <si>
    <t>AACACTGTTA</t>
  </si>
  <si>
    <t>GCAAGTCTCA</t>
  </si>
  <si>
    <t>ACCGCGCAAT</t>
  </si>
  <si>
    <t>ATTGCGCGGT</t>
  </si>
  <si>
    <t>TTGGCTCCGC</t>
  </si>
  <si>
    <t>TGGCGCGAAC</t>
  </si>
  <si>
    <t>AACTGATACT</t>
  </si>
  <si>
    <t>AGACACATTA</t>
  </si>
  <si>
    <t>TAATGTGTCT</t>
  </si>
  <si>
    <t>GTAAGGCATA</t>
  </si>
  <si>
    <t>TATGCCTTAC</t>
  </si>
  <si>
    <t>GCGTTGGTAT</t>
  </si>
  <si>
    <t>ATACCAACGC</t>
  </si>
  <si>
    <t>AATTGCTGCG</t>
  </si>
  <si>
    <t>CGCAGCAATT</t>
  </si>
  <si>
    <t>CACGGAACAA</t>
  </si>
  <si>
    <t>AACCTAGCAC</t>
  </si>
  <si>
    <t>TGGAGTACTT</t>
  </si>
  <si>
    <t>TCTGTGTGGA</t>
  </si>
  <si>
    <t>ACGTCAATAC</t>
  </si>
  <si>
    <t>GTATTGACGT</t>
  </si>
  <si>
    <t>GGAATTCCAA</t>
  </si>
  <si>
    <t>TTGGAATTCC</t>
  </si>
  <si>
    <t>GGTGTACAAG</t>
  </si>
  <si>
    <t>CTTGTACACC</t>
  </si>
  <si>
    <t>AAGCGCGCTT</t>
  </si>
  <si>
    <t>CCACCTGTGT</t>
  </si>
  <si>
    <t>ACACAGGTGG</t>
  </si>
  <si>
    <t>TGAGCGTTGT</t>
  </si>
  <si>
    <t>GTTCCGCAGG</t>
  </si>
  <si>
    <t>CCTGCGGAAC</t>
  </si>
  <si>
    <t>ATCATAGGCT</t>
  </si>
  <si>
    <t>AGCCTATGAT</t>
  </si>
  <si>
    <t>TTCATAAGGT</t>
  </si>
  <si>
    <t>TGTTAGAAGG</t>
  </si>
  <si>
    <t>CCTTCTAACA</t>
  </si>
  <si>
    <t>CTCTGCAGCG</t>
  </si>
  <si>
    <t>GATGGATGTA</t>
  </si>
  <si>
    <t>GTAGAGTCAG</t>
  </si>
  <si>
    <t>CTGACTCTAC</t>
  </si>
  <si>
    <t>ACGGCCGTCA</t>
  </si>
  <si>
    <t>TGACGGCCGT</t>
  </si>
  <si>
    <t>TCTGGTATCC</t>
  </si>
  <si>
    <t>CGTTGCTTAC</t>
  </si>
  <si>
    <t>TCCTGACCGT</t>
  </si>
  <si>
    <t>ACGGTCAGGA</t>
  </si>
  <si>
    <t>CGGCCTCGTT</t>
  </si>
  <si>
    <t>AACGAGGCCG</t>
  </si>
  <si>
    <t>GGCAAGCCAG</t>
  </si>
  <si>
    <t>CAAGCATCCG</t>
  </si>
  <si>
    <t>ACCGTTACAA</t>
  </si>
  <si>
    <t>CTCATAGCGA</t>
  </si>
  <si>
    <t>TGGTACCTAA</t>
  </si>
  <si>
    <t>CATGAGTACT</t>
  </si>
  <si>
    <t>AGTACTCATG</t>
  </si>
  <si>
    <t>CATGTAGAGG</t>
  </si>
  <si>
    <t>CCTCTACATG</t>
  </si>
  <si>
    <t>GATACCTCCT</t>
  </si>
  <si>
    <t>AGGAGGTATC</t>
  </si>
  <si>
    <t>TACACGCTCC</t>
  </si>
  <si>
    <t>GGAGCGTGTA</t>
  </si>
  <si>
    <t>ATCCGTAAGT</t>
  </si>
  <si>
    <t>CGTGTATCTT</t>
  </si>
  <si>
    <t>AAGATACACG</t>
  </si>
  <si>
    <t>CGCTTGAAGT</t>
  </si>
  <si>
    <t>ACTTCAAGCG</t>
  </si>
  <si>
    <t>GAACCATGAA</t>
  </si>
  <si>
    <t>TTCATGGTTC</t>
  </si>
  <si>
    <t>CGCCTTCTGA</t>
  </si>
  <si>
    <t>TCAGAAGGCG</t>
  </si>
  <si>
    <t>GGCCATCATA</t>
  </si>
  <si>
    <t>TATGATGGCC</t>
  </si>
  <si>
    <t>ACATACTTCC</t>
  </si>
  <si>
    <t>CTGGATATGT</t>
  </si>
  <si>
    <t>ACATATCCAG</t>
  </si>
  <si>
    <t>TATGTGCAAT</t>
  </si>
  <si>
    <t>CAATCTATGA</t>
  </si>
  <si>
    <t>TCATAGATTG</t>
  </si>
  <si>
    <t>GATTAAGGTG</t>
  </si>
  <si>
    <t>CACCTTAATC</t>
  </si>
  <si>
    <t>GGTGGAATAC</t>
  </si>
  <si>
    <t>GTATTCCACC</t>
  </si>
  <si>
    <t>ATGTAGACAA</t>
  </si>
  <si>
    <t>CCTCCGTCCA</t>
  </si>
  <si>
    <t>CACATCGGTG</t>
  </si>
  <si>
    <t>CTGACCGGCA</t>
  </si>
  <si>
    <t>TGCCGGTCAG</t>
  </si>
  <si>
    <t>CCTGATACAA</t>
  </si>
  <si>
    <t>TTGTATCAGG</t>
  </si>
  <si>
    <t>GAATTGAGTG</t>
  </si>
  <si>
    <t>CACTCAATTC</t>
  </si>
  <si>
    <t>TTAAGTTGTG</t>
  </si>
  <si>
    <t>TCTCACACGC</t>
  </si>
  <si>
    <t>CGGACAGTGA</t>
  </si>
  <si>
    <t>TCTCCATTGA</t>
  </si>
  <si>
    <t>TCAATGGAGA</t>
  </si>
  <si>
    <t>GCACTACAAC</t>
  </si>
  <si>
    <t>ACATGCATAT</t>
  </si>
  <si>
    <t>ATATGCATGT</t>
  </si>
  <si>
    <t>TGGTGCCTGG</t>
  </si>
  <si>
    <t>CCAGGCACCA</t>
  </si>
  <si>
    <t>CAGGCGCCAT</t>
  </si>
  <si>
    <t>ATGGCGCCTG</t>
  </si>
  <si>
    <t>TCCACGGCCT</t>
  </si>
  <si>
    <t>AGGCCGTGGA</t>
  </si>
  <si>
    <t>ACATAACGGA</t>
  </si>
  <si>
    <t>TCCGTTATGT</t>
  </si>
  <si>
    <t>TTGTAGTGTA</t>
  </si>
  <si>
    <t>TTAATAGACC</t>
  </si>
  <si>
    <t>GGTCTATTAA</t>
  </si>
  <si>
    <t>CCACGACACG</t>
  </si>
  <si>
    <t>ACGATTGCTG</t>
  </si>
  <si>
    <t>CAGCAATCGT</t>
  </si>
  <si>
    <t>TGTGATGTAT</t>
  </si>
  <si>
    <t>ATACATCACA</t>
  </si>
  <si>
    <t>TTCTGTAGAA</t>
  </si>
  <si>
    <t>GAACGCAATA</t>
  </si>
  <si>
    <t>ATCTTACTGT</t>
  </si>
  <si>
    <t>GGTAGAATTA</t>
  </si>
  <si>
    <t>GTAGCCATCA</t>
  </si>
  <si>
    <t>TGATGGCTAC</t>
  </si>
  <si>
    <t>ACGCTAATTA</t>
  </si>
  <si>
    <t>TAATTAGCGT</t>
  </si>
  <si>
    <t>TGGTTAAGAA</t>
  </si>
  <si>
    <t>TTCTTAACCA</t>
  </si>
  <si>
    <t>TGTTGTTCGT</t>
  </si>
  <si>
    <t>CCAACAACAT</t>
  </si>
  <si>
    <t>ATGTTGTTGG</t>
  </si>
  <si>
    <t>GAATTACAAG</t>
  </si>
  <si>
    <t>ACCGGCTCAG</t>
  </si>
  <si>
    <t>CTGAGCCGGT</t>
  </si>
  <si>
    <t>TCCAATTCTA</t>
  </si>
  <si>
    <t>TAGAATTGGA</t>
  </si>
  <si>
    <t>GTTAATCTGA</t>
  </si>
  <si>
    <t>AGGCAGCTCT</t>
  </si>
  <si>
    <t>CGGCTAACGT</t>
  </si>
  <si>
    <t>ATCGGCGAAG</t>
  </si>
  <si>
    <t>TCCAAGAATT</t>
  </si>
  <si>
    <t>AATTCTTGGA</t>
  </si>
  <si>
    <t>CCGTGACCGA</t>
  </si>
  <si>
    <t>CCGAACGTTG</t>
  </si>
  <si>
    <t>CAACGTTCGG</t>
  </si>
  <si>
    <t>GAACAAGTAT</t>
  </si>
  <si>
    <t>ATACTTGTTC</t>
  </si>
  <si>
    <t>TAACCGCCGA</t>
  </si>
  <si>
    <t>AATTGGCGGA</t>
  </si>
  <si>
    <t>TCCGCCAATT</t>
  </si>
  <si>
    <t>CTCCGTGCTG</t>
  </si>
  <si>
    <t>CATTCCAGCT</t>
  </si>
  <si>
    <t>AGCTGGAATG</t>
  </si>
  <si>
    <t>TAGGTTCTCT</t>
  </si>
  <si>
    <t>AGAGAACCTA</t>
  </si>
  <si>
    <t>GGTTATGCTA</t>
  </si>
  <si>
    <t>TAGCATAACC</t>
  </si>
  <si>
    <t>ACACAATATC</t>
  </si>
  <si>
    <t>GATATTGTGT</t>
  </si>
  <si>
    <t>ACCACACGGT</t>
  </si>
  <si>
    <t>CGTACAGGAA</t>
  </si>
  <si>
    <t>GGTAACGCAG</t>
  </si>
  <si>
    <t>CTGCGTTACC</t>
  </si>
  <si>
    <t>TATGGCTCGA</t>
  </si>
  <si>
    <t>CCAGTTGGCA</t>
  </si>
  <si>
    <t>CAACGTCAGC</t>
  </si>
  <si>
    <t>GCTGACGTTG</t>
  </si>
  <si>
    <t>TGTTCGCATT</t>
  </si>
  <si>
    <t>AATGCGAACA</t>
  </si>
  <si>
    <t>CGGTTATTAG</t>
  </si>
  <si>
    <t>CTAATAACCG</t>
  </si>
  <si>
    <t>AACCGCATCG</t>
  </si>
  <si>
    <t>CGATGCGGTT</t>
  </si>
  <si>
    <t>CGCGCCTAGA</t>
  </si>
  <si>
    <t>TCTAGGCGCG</t>
  </si>
  <si>
    <t>CGAAGGTTAA</t>
  </si>
  <si>
    <t>TTAACCTTCG</t>
  </si>
  <si>
    <t>TCTTGGCTAT</t>
  </si>
  <si>
    <t>ATAGCCAAGA</t>
  </si>
  <si>
    <t>TTCGGTGTGA</t>
  </si>
  <si>
    <t>AACGTTACAT</t>
  </si>
  <si>
    <t>ATGTAACGTT</t>
  </si>
  <si>
    <t>ATACCTGGAT</t>
  </si>
  <si>
    <t>ATCCAGGTAT</t>
  </si>
  <si>
    <t>CATAACACCA</t>
  </si>
  <si>
    <t>TGGTGTTATG</t>
  </si>
  <si>
    <t>ACAGAGGCCA</t>
  </si>
  <si>
    <t>TGGCCTCTGT</t>
  </si>
  <si>
    <t>TGAGACAGCG</t>
  </si>
  <si>
    <t>CGCTGTCTCA</t>
  </si>
  <si>
    <t>TAGGAACCGG</t>
  </si>
  <si>
    <t>CCGGTTCCTA</t>
  </si>
  <si>
    <t>TATATTCGAG</t>
  </si>
  <si>
    <t>CTCGAATATA</t>
  </si>
  <si>
    <t>GGCCAATATT</t>
  </si>
  <si>
    <t>CGGTCCGATA</t>
  </si>
  <si>
    <t>GAATACCTAT</t>
  </si>
  <si>
    <t>ACAATAGAGT</t>
  </si>
  <si>
    <t>ACTCTATTGT</t>
  </si>
  <si>
    <t>CCTTCACGTA</t>
  </si>
  <si>
    <t>TACGTGAAGG</t>
  </si>
  <si>
    <t>GGCCAATAAG</t>
  </si>
  <si>
    <t>CTTATTGGCC</t>
  </si>
  <si>
    <t>GATAACAAGT</t>
  </si>
  <si>
    <t>ACTTGTTATC</t>
  </si>
  <si>
    <t>CAGTAGTTGT</t>
  </si>
  <si>
    <t>ACAACTACTG</t>
  </si>
  <si>
    <t>AGTTATCACA</t>
  </si>
  <si>
    <t>TGTGATAACT</t>
  </si>
  <si>
    <t>TTCATCCAAC</t>
  </si>
  <si>
    <t>GTTGGATGAA</t>
  </si>
  <si>
    <t>AATCCAATTG</t>
  </si>
  <si>
    <t>GATTGTCATA</t>
  </si>
  <si>
    <t>TATGACAATC</t>
  </si>
  <si>
    <t>ATTCCGCTAT</t>
  </si>
  <si>
    <t>ATAGCGGAAT</t>
  </si>
  <si>
    <t>GACCGCTGTG</t>
  </si>
  <si>
    <t>CACAGCGGTC</t>
  </si>
  <si>
    <t>CTATACGCGG</t>
  </si>
  <si>
    <t>CCGCGTATAG</t>
  </si>
  <si>
    <t>GATTCTGAAT</t>
  </si>
  <si>
    <t>AGCGGTGGAC</t>
  </si>
  <si>
    <t>GTCCACCGCT</t>
  </si>
  <si>
    <t>TAGAGAATAC</t>
  </si>
  <si>
    <t>TATAGATTCG</t>
  </si>
  <si>
    <t>ATTCCTATTG</t>
  </si>
  <si>
    <t>CCACGCTGAA</t>
  </si>
  <si>
    <t>GTTCGGAGTT</t>
  </si>
  <si>
    <t>GCGCAGAGTA</t>
  </si>
  <si>
    <t>TACTCTGCGC</t>
  </si>
  <si>
    <t>GCAATATTCA</t>
  </si>
  <si>
    <t>GGCGCCAATT</t>
  </si>
  <si>
    <t>CGCAATCTAG</t>
  </si>
  <si>
    <t>CTAGATTGCG</t>
  </si>
  <si>
    <t>AGATATGGCG</t>
  </si>
  <si>
    <t>CGCCATATCT</t>
  </si>
  <si>
    <t>CCTGCTTGGT</t>
  </si>
  <si>
    <t>CTAGTCCGGA</t>
  </si>
  <si>
    <t>TCCGGACTAG</t>
  </si>
  <si>
    <t>GACGAACAAT</t>
  </si>
  <si>
    <t>ATTGTTCGTC</t>
  </si>
  <si>
    <t>GTGACGGAGC</t>
  </si>
  <si>
    <t>TGGCGGTCCA</t>
  </si>
  <si>
    <t>AATTCCATCT</t>
  </si>
  <si>
    <t>CTTCAGTTAC</t>
  </si>
  <si>
    <t>GTAACTGAAG</t>
  </si>
  <si>
    <t>TTAACGGTGT</t>
  </si>
  <si>
    <t>AGGATAAGTT</t>
  </si>
  <si>
    <t>AACTTATCCT</t>
  </si>
  <si>
    <t>AGGCCAGACA</t>
  </si>
  <si>
    <t>TGTCTGGCCT</t>
  </si>
  <si>
    <t>ATCGCATATG</t>
  </si>
  <si>
    <t>CATATGCGAT</t>
  </si>
  <si>
    <t>CCTTGAACGG</t>
  </si>
  <si>
    <t>CACCACCTAC</t>
  </si>
  <si>
    <t>TTGCTTGTAT</t>
  </si>
  <si>
    <t>GCACCACCAA</t>
  </si>
  <si>
    <t>TGGTACTGAT</t>
  </si>
  <si>
    <t>AGGCGTTCGC</t>
  </si>
  <si>
    <t>CAACCGGAGG</t>
  </si>
  <si>
    <t>CCTCCGGTTG</t>
  </si>
  <si>
    <t>TCCTATTAGC</t>
  </si>
  <si>
    <t>TCTCTAGATT</t>
  </si>
  <si>
    <t>GGACCAGTGG</t>
  </si>
  <si>
    <t>CGCGAGCCTA</t>
  </si>
  <si>
    <t>GATAAGCTCT</t>
  </si>
  <si>
    <t>GAGATGTCGA</t>
  </si>
  <si>
    <t>GATCGTCGCG</t>
  </si>
  <si>
    <t>ATTACTCACC</t>
  </si>
  <si>
    <t>GGTGAGTAAT</t>
  </si>
  <si>
    <t>TTGTCAACTT</t>
  </si>
  <si>
    <t>GGCGAATTCT</t>
  </si>
  <si>
    <t>AGAATTCGCC</t>
  </si>
  <si>
    <t>ACGGTCCAAC</t>
  </si>
  <si>
    <t>ACCAAGTTAC</t>
  </si>
  <si>
    <t>GTAACTTGGT</t>
  </si>
  <si>
    <t>CGCCATACCT</t>
  </si>
  <si>
    <t>AGGTATGGCG</t>
  </si>
  <si>
    <t>CTAATGTCTT</t>
  </si>
  <si>
    <t>GGCAGTAGCA</t>
  </si>
  <si>
    <t>TGCTACTGCC</t>
  </si>
  <si>
    <t>TGCGGTGTTG</t>
  </si>
  <si>
    <t>CAACACCGCA</t>
  </si>
  <si>
    <t>TTGAATGTTG</t>
  </si>
  <si>
    <t>GTGTTACCGG</t>
  </si>
  <si>
    <t>CCGGTAACAC</t>
  </si>
  <si>
    <t>GAGTTGTACT</t>
  </si>
  <si>
    <t>TATCATGAGA</t>
  </si>
  <si>
    <t>TCTCATGATA</t>
  </si>
  <si>
    <t>AACACGTGGA</t>
  </si>
  <si>
    <t>CGAGGCCAAG</t>
  </si>
  <si>
    <t>GTCTCGTGAA</t>
  </si>
  <si>
    <t>TTCACGAGAC</t>
  </si>
  <si>
    <t>AGATTGTTAC</t>
  </si>
  <si>
    <t>GTAACAATCT</t>
  </si>
  <si>
    <t>GCGTGGATGG</t>
  </si>
  <si>
    <t>TTGACCAATG</t>
  </si>
  <si>
    <t>TCCTGGTTGT</t>
  </si>
  <si>
    <t>TAATTCTGCT</t>
  </si>
  <si>
    <t>TCTCATCAAT</t>
  </si>
  <si>
    <t>CGCACGACTG</t>
  </si>
  <si>
    <t>GAGGTTAGAC</t>
  </si>
  <si>
    <t>AATGTATTGC</t>
  </si>
  <si>
    <t>AACCGAGTTC</t>
  </si>
  <si>
    <t>GATCTCTGGA</t>
  </si>
  <si>
    <t>TCCAGAGATC</t>
  </si>
  <si>
    <t>AGTATGCTAC</t>
  </si>
  <si>
    <t>GGAGTCGCGA</t>
  </si>
  <si>
    <t>AGTCCGAGGA</t>
  </si>
  <si>
    <t>TCCTCGGACT</t>
  </si>
  <si>
    <t>AACGCCAGAG</t>
  </si>
  <si>
    <t>CGTAATTAAC</t>
  </si>
  <si>
    <t>GAATATGCGG</t>
  </si>
  <si>
    <t>ACGAGACTGA</t>
  </si>
  <si>
    <t>TCAGTCTCGT</t>
  </si>
  <si>
    <t>GATCGGATAA</t>
  </si>
  <si>
    <t>GTATCGGCCG</t>
  </si>
  <si>
    <t>GCTAGACTAT</t>
  </si>
  <si>
    <t>AATACGACAT</t>
  </si>
  <si>
    <t>GTTATATGGC</t>
  </si>
  <si>
    <t>GCCATATAAC</t>
  </si>
  <si>
    <t>CCACCGGAGT</t>
  </si>
  <si>
    <t>GCCTGCCATG</t>
  </si>
  <si>
    <t>CTTACCGCAC</t>
  </si>
  <si>
    <t>TAAGACCTAT</t>
  </si>
  <si>
    <t>ATAGGTCTTA</t>
  </si>
  <si>
    <t>TTAGGATATC</t>
  </si>
  <si>
    <t>TATACCATGG</t>
  </si>
  <si>
    <t>TCGCGTATAA</t>
  </si>
  <si>
    <t>TTATACGCGA</t>
  </si>
  <si>
    <t>GCCGTCTGTT</t>
  </si>
  <si>
    <t>CGCTTAGAAT</t>
  </si>
  <si>
    <t>CAGAGTGATA</t>
  </si>
  <si>
    <t>TATCACTCTG</t>
  </si>
  <si>
    <t>CCGAAGCGCT</t>
  </si>
  <si>
    <t>TGCTAACTAT</t>
  </si>
  <si>
    <t>ATAGTTAGCA</t>
  </si>
  <si>
    <t>TCAGTTAATG</t>
  </si>
  <si>
    <t>GTGACCTTGA</t>
  </si>
  <si>
    <t>CTAAGTACGC</t>
  </si>
  <si>
    <t>AACATACCTA</t>
  </si>
  <si>
    <t>TAGGTATGTT</t>
  </si>
  <si>
    <t>TAGTTCGGTA</t>
  </si>
  <si>
    <t>CCATGTGTAG</t>
  </si>
  <si>
    <t>CTATTACTAC</t>
  </si>
  <si>
    <t>GAGTCTCTCC</t>
  </si>
  <si>
    <t>GGAGAGACTC</t>
  </si>
  <si>
    <t>GCTATGCGCA</t>
  </si>
  <si>
    <t>TAGTGGAAGC</t>
  </si>
  <si>
    <t>AGTACCTATA</t>
  </si>
  <si>
    <t>GACCGGAGAT</t>
  </si>
  <si>
    <t>GCTTCATATT</t>
  </si>
  <si>
    <t>CGTTCAGCCT</t>
  </si>
  <si>
    <t>ACTAGCGCTA</t>
  </si>
  <si>
    <t>TTACTTCCTC</t>
  </si>
  <si>
    <t>AGTTAAGAGC</t>
  </si>
  <si>
    <t>GCTCTTAACT</t>
  </si>
  <si>
    <t>CACGTCCACC</t>
  </si>
  <si>
    <t>GTGGTATCTG</t>
  </si>
  <si>
    <t>GCTACTATCT</t>
  </si>
  <si>
    <t>CAGTAATTAC</t>
  </si>
  <si>
    <t>CGAGGCGGTA</t>
  </si>
  <si>
    <t>TACCGCCTCG</t>
  </si>
  <si>
    <t>TACAAGACTT</t>
  </si>
  <si>
    <t>CAGGTGTTCA</t>
  </si>
  <si>
    <t>GTCACCACAG</t>
  </si>
  <si>
    <t>CTGTGGTGAC</t>
  </si>
  <si>
    <t>ATTAGTGGAG</t>
  </si>
  <si>
    <t>CTCCACTAAT</t>
  </si>
  <si>
    <t>TGTACTTGTT</t>
  </si>
  <si>
    <t>AACAAGTACA</t>
  </si>
  <si>
    <t>CTCTAAGTAG</t>
  </si>
  <si>
    <t>TCTACATACC</t>
  </si>
  <si>
    <t>AAGGAAGAGT</t>
  </si>
  <si>
    <t>CACGTTAGGC</t>
  </si>
  <si>
    <t>GCCTAACGTG</t>
  </si>
  <si>
    <t>GGAAGGAGAC</t>
  </si>
  <si>
    <t>TGGTGAGTCT</t>
  </si>
  <si>
    <t>TGAACGCGGA</t>
  </si>
  <si>
    <t>CTTCGAAGGA</t>
  </si>
  <si>
    <t>AGGTTGCAGG</t>
  </si>
  <si>
    <t>CCTGCAACCT</t>
  </si>
  <si>
    <t>GACATTGTCA</t>
  </si>
  <si>
    <t>ATCCTCTCAA</t>
  </si>
  <si>
    <t>TCCGCAAGGC</t>
  </si>
  <si>
    <t>CACTAGACCA</t>
  </si>
  <si>
    <t>ACTGCCTTAT</t>
  </si>
  <si>
    <t>ATTATCCACT</t>
  </si>
  <si>
    <t>TACGCACGTA</t>
  </si>
  <si>
    <t>ATGGCGTGCC</t>
  </si>
  <si>
    <t>CTGCACTTCA</t>
  </si>
  <si>
    <t>TGCTGGACAT</t>
  </si>
  <si>
    <t>ATGTCCAGCA</t>
  </si>
  <si>
    <t>CAGCGGACAA</t>
  </si>
  <si>
    <t>GGATCCGCAT</t>
  </si>
  <si>
    <t>ATTAATACGC</t>
  </si>
  <si>
    <t>GCGTATTAAT</t>
  </si>
  <si>
    <t>GTTGTGACTA</t>
  </si>
  <si>
    <t>TCTCAATACC</t>
  </si>
  <si>
    <t>GACGTTCGCG</t>
  </si>
  <si>
    <t>AAGCATCTTG</t>
  </si>
  <si>
    <t>CATTCAACAA</t>
  </si>
  <si>
    <t>CACGGATTAT</t>
  </si>
  <si>
    <t>TGCAAGATAA</t>
  </si>
  <si>
    <t>TTGAGGACGG</t>
  </si>
  <si>
    <t>CTCTGTATAC</t>
  </si>
  <si>
    <t>CAGCGGTAGA</t>
  </si>
  <si>
    <t>GCAACAGGTG</t>
  </si>
  <si>
    <t>CACCTGTTGC</t>
  </si>
  <si>
    <t>TCATACCGTT</t>
  </si>
  <si>
    <t>GGCGCCATTG</t>
  </si>
  <si>
    <t>AGCGAATTAG</t>
  </si>
  <si>
    <t>AGCCGGAACA</t>
  </si>
  <si>
    <t>TTAGACCATG</t>
  </si>
  <si>
    <t>TCCTAGGAAG</t>
  </si>
  <si>
    <t>CTTCCTAGGA</t>
  </si>
  <si>
    <t>CACACAGTAT</t>
  </si>
  <si>
    <t>TTGAGCCTAA</t>
  </si>
  <si>
    <t>TTAGGCTCAA</t>
  </si>
  <si>
    <t>TCTTGTCGGC</t>
  </si>
  <si>
    <t>CTGTTATATC</t>
  </si>
  <si>
    <t>GTATAGCTGT</t>
  </si>
  <si>
    <t>TAACCGGCGA</t>
  </si>
  <si>
    <t>GCTACATTAG</t>
  </si>
  <si>
    <t>AAGAGAGTCT</t>
  </si>
  <si>
    <t>TACGAATCTT</t>
  </si>
  <si>
    <t>GTAGGCGAGC</t>
  </si>
  <si>
    <t>TAGGAGCGCA</t>
  </si>
  <si>
    <t>GTACTGGCGT</t>
  </si>
  <si>
    <t>ATTATGTCTC</t>
  </si>
  <si>
    <t>TATAACAGCT</t>
  </si>
  <si>
    <t>CCAATGATAC</t>
  </si>
  <si>
    <t>GAGTGTGCCG</t>
  </si>
  <si>
    <t>GAGGCCTATT</t>
  </si>
  <si>
    <t>CCGCTTAGCT</t>
  </si>
  <si>
    <t>AGCTAAGCGG</t>
  </si>
  <si>
    <t>CCTAGAGTAT</t>
  </si>
  <si>
    <t>TCACAGATCG</t>
  </si>
  <si>
    <t>CGATCTGTGA</t>
  </si>
  <si>
    <t>TAGGAAGACT</t>
  </si>
  <si>
    <t>GTGGACAAGT</t>
  </si>
  <si>
    <t>CCGTGGCCTT</t>
  </si>
  <si>
    <t>GGATATATCC</t>
  </si>
  <si>
    <t>CACTTAATCT</t>
  </si>
  <si>
    <t>AGATTAAGTG</t>
  </si>
  <si>
    <t>CACCTCTTGG</t>
  </si>
  <si>
    <t>CCAAGAGGTG</t>
  </si>
  <si>
    <t>CGGCAAGCTC</t>
  </si>
  <si>
    <t>GAGCTTGCCG</t>
  </si>
  <si>
    <t>ACGGAATGCG</t>
  </si>
  <si>
    <t>CGCATTCCGT</t>
  </si>
  <si>
    <t>TGATAACGAG</t>
  </si>
  <si>
    <t>CCTTACTATG</t>
  </si>
  <si>
    <t>CATAGTAAGG</t>
  </si>
  <si>
    <t>AGAAGCCAAT</t>
  </si>
  <si>
    <t>ATTGGCTTCT</t>
  </si>
  <si>
    <t>GTACCGATTA</t>
  </si>
  <si>
    <t>AACTAACGTT</t>
  </si>
  <si>
    <t>GAACAATTCC</t>
  </si>
  <si>
    <t>TAGAGTTGGA</t>
  </si>
  <si>
    <t>TGTGGTCCGG</t>
  </si>
  <si>
    <t>CTTCTAAGTC</t>
  </si>
  <si>
    <t>ACTCTACAGG</t>
  </si>
  <si>
    <t>CGGTGACACC</t>
  </si>
  <si>
    <t>TGTGCTAACA</t>
  </si>
  <si>
    <t>ATTCATTGCA</t>
  </si>
  <si>
    <t>TGCAATGAAT</t>
  </si>
  <si>
    <t>CCAGAAGTAA</t>
  </si>
  <si>
    <t>CTATGAAGGA</t>
  </si>
  <si>
    <t>CTTATACCTG</t>
  </si>
  <si>
    <t>GAAGACTAGA</t>
  </si>
  <si>
    <t>ACTAGAACTT</t>
  </si>
  <si>
    <t>AAGTTCTAGT</t>
  </si>
  <si>
    <t>CTCGACTCCT</t>
  </si>
  <si>
    <t>AGGAGTCGAG</t>
  </si>
  <si>
    <t>TTAGGCTTAC</t>
  </si>
  <si>
    <t>TTCACTCACT</t>
  </si>
  <si>
    <t>GGTCCGCTTC</t>
  </si>
  <si>
    <t>CTCACACAAG</t>
  </si>
  <si>
    <t>GCTCTCGTTG</t>
  </si>
  <si>
    <t>CAACGAGAGC</t>
  </si>
  <si>
    <t>ATTGAGGTCC</t>
  </si>
  <si>
    <t>CGGATTATAT</t>
  </si>
  <si>
    <t>TTGAAGCAGA</t>
  </si>
  <si>
    <t>CCGCTCCGTT</t>
  </si>
  <si>
    <t>TACGGCGAAG</t>
  </si>
  <si>
    <t>CGAGACCAAG</t>
  </si>
  <si>
    <t>CACCTAGCAC</t>
  </si>
  <si>
    <t>TTCAAGTATG</t>
  </si>
  <si>
    <t>GATGGTATCG</t>
  </si>
  <si>
    <t>TTAAGACAAG</t>
  </si>
  <si>
    <t>GGCTTAATTG</t>
  </si>
  <si>
    <t>CACCTCTCTT</t>
  </si>
  <si>
    <t>TTCTCGTGCA</t>
  </si>
  <si>
    <t>ATACACAGAG</t>
  </si>
  <si>
    <t>GCTAGGAAGT</t>
  </si>
  <si>
    <t>TCTCGGACGA</t>
  </si>
  <si>
    <t>TTAATAGCAC</t>
  </si>
  <si>
    <t>ACCACGTCTG</t>
  </si>
  <si>
    <t>CATTCACGCT</t>
  </si>
  <si>
    <t>GTTGTACTCA</t>
  </si>
  <si>
    <t>TGAGTACAAC</t>
  </si>
  <si>
    <t>GGCACTAAGG</t>
  </si>
  <si>
    <t>TCAGGTCAAC</t>
  </si>
  <si>
    <t>ATTCGGTACA</t>
  </si>
  <si>
    <t>ACTAATCTCC</t>
  </si>
  <si>
    <t>TGTGTTAGTA</t>
  </si>
  <si>
    <t>TACTCTGTTA</t>
  </si>
  <si>
    <t>CAACGACCTA</t>
  </si>
  <si>
    <t>GCGACTCGAT</t>
  </si>
  <si>
    <t>CGGTCGGCAT</t>
  </si>
  <si>
    <t>CTAGGCAAGG</t>
  </si>
  <si>
    <t>TCGACGCTAG</t>
  </si>
  <si>
    <t>CCTCTTCGAA</t>
  </si>
  <si>
    <t>CTCGTAGGCA</t>
  </si>
  <si>
    <t>TCATCCTCTT</t>
  </si>
  <si>
    <t>GGTAAGATAA</t>
  </si>
  <si>
    <t>AACGAGCCAG</t>
  </si>
  <si>
    <t>ATATCTGCTT</t>
  </si>
  <si>
    <t>TAGACAATCT</t>
  </si>
  <si>
    <t>GCCAGATCCA</t>
  </si>
  <si>
    <t>TGGATCTGGC</t>
  </si>
  <si>
    <t>CAATGCTGAA</t>
  </si>
  <si>
    <t>TTGAATCCAA</t>
  </si>
  <si>
    <t>GTCACGGTGT</t>
  </si>
  <si>
    <t>AGCTAGCTTC</t>
  </si>
  <si>
    <t>TAATACGGAG</t>
  </si>
  <si>
    <t>CAATCCTTGT</t>
  </si>
  <si>
    <t>CGAAGACGCA</t>
  </si>
  <si>
    <t>ATTGACACAT</t>
  </si>
  <si>
    <t>CGTCACCTTG</t>
  </si>
  <si>
    <t>AATGACTGGT</t>
  </si>
  <si>
    <t>TCTCACGCGT</t>
  </si>
  <si>
    <t>ATGATTCCGG</t>
  </si>
  <si>
    <t>CTCTGACGTG</t>
  </si>
  <si>
    <t>TCGAATGGAA</t>
  </si>
  <si>
    <t>TGTAAGGTGG</t>
  </si>
  <si>
    <t>AAGGCCTTGG</t>
  </si>
  <si>
    <t>GTTGCAGTTG</t>
  </si>
  <si>
    <t>CAACTGCAAC</t>
  </si>
  <si>
    <t>TGAACGCAAC</t>
  </si>
  <si>
    <t>GTTGCGTTCA</t>
  </si>
  <si>
    <t>ACATGAGTGA</t>
  </si>
  <si>
    <t>GCAACCAGTC</t>
  </si>
  <si>
    <t>CACCGAGGAA</t>
  </si>
  <si>
    <t>GAGCGACGAT</t>
  </si>
  <si>
    <t>CGAACGCACC</t>
  </si>
  <si>
    <t>ATGACAGAAC</t>
  </si>
  <si>
    <t>TCTTACGCCG</t>
  </si>
  <si>
    <t>AGCTGATGTC</t>
  </si>
  <si>
    <t>TCATGTCCTG</t>
  </si>
  <si>
    <t>CTGAATTAGT</t>
  </si>
  <si>
    <t>AATTCGATCG</t>
  </si>
  <si>
    <t>TAAGGAGGAA</t>
  </si>
  <si>
    <t>TTCCGACATT</t>
  </si>
  <si>
    <t>AGCTTACACA</t>
  </si>
  <si>
    <t>TGGCACGACC</t>
  </si>
  <si>
    <t>AACCAGCCAC</t>
  </si>
  <si>
    <t>GCCACAGCAC</t>
  </si>
  <si>
    <t>CTTAAGTCGA</t>
  </si>
  <si>
    <t>AGCTCTCAAG</t>
  </si>
  <si>
    <t>ACTTACTTCA</t>
  </si>
  <si>
    <t>TCTGGAATTA</t>
  </si>
  <si>
    <t>GATATCACAC</t>
  </si>
  <si>
    <t>GACTATATGT</t>
  </si>
  <si>
    <t>AGCGCTGTGT</t>
  </si>
  <si>
    <t>CGTTCGGAAC</t>
  </si>
  <si>
    <t>TCACCGCGCT</t>
  </si>
  <si>
    <t>TCGATACTAG</t>
  </si>
  <si>
    <t>GATAGCCTTG</t>
  </si>
  <si>
    <t>TACCACAATG</t>
  </si>
  <si>
    <t>CCTGGACGCA</t>
  </si>
  <si>
    <t>TGGTATACCA</t>
  </si>
  <si>
    <t>TTACGCACCT</t>
  </si>
  <si>
    <t>TCGTTGCTGC</t>
  </si>
  <si>
    <t>CGACAAGGAT</t>
  </si>
  <si>
    <t>AAGGCCACCT</t>
  </si>
  <si>
    <t>GTGTACCTTC</t>
  </si>
  <si>
    <t>CTGTGAGCTA</t>
  </si>
  <si>
    <t>ACCTGGCCAA</t>
  </si>
  <si>
    <t>AGTTAATGCT</t>
  </si>
  <si>
    <t>ACTGCAGCCG</t>
  </si>
  <si>
    <t>AACATCTAGT</t>
  </si>
  <si>
    <t>GTGGCGAGAC</t>
  </si>
  <si>
    <t>TCCAGCCTGC</t>
  </si>
  <si>
    <t>AGTGCGAGTG</t>
  </si>
  <si>
    <t>TGGAGGTAAT</t>
  </si>
  <si>
    <t>CTTCAACCAC</t>
  </si>
  <si>
    <t>TTATGCGCCT</t>
  </si>
  <si>
    <t>TCTATTCAGT</t>
  </si>
  <si>
    <t>TCTCAGTACA</t>
  </si>
  <si>
    <t>CAAGACGTCC</t>
  </si>
  <si>
    <t>AGTATACGGA</t>
  </si>
  <si>
    <t>ACGCTTGGAC</t>
  </si>
  <si>
    <t>CCGCGGTTCT</t>
  </si>
  <si>
    <t>GGAGTAGATT</t>
  </si>
  <si>
    <t>ATTGATACTG</t>
  </si>
  <si>
    <t>GGATTATGGA</t>
  </si>
  <si>
    <t>TCCGATAGAG</t>
  </si>
  <si>
    <t>TGGTTCTCAT</t>
  </si>
  <si>
    <t>CTCAAGGCCG</t>
  </si>
  <si>
    <t>TCAACCACGA</t>
  </si>
  <si>
    <t>CAAGTTCATA</t>
  </si>
  <si>
    <t>TATGAACTTG</t>
  </si>
  <si>
    <t>AATCCTTAGG</t>
  </si>
  <si>
    <t>CD</t>
  </si>
  <si>
    <t>IndexKits</t>
  </si>
  <si>
    <t>UDP0001-7</t>
  </si>
  <si>
    <t>UDP0002-7</t>
  </si>
  <si>
    <t>UDP0003-7</t>
  </si>
  <si>
    <t>UDP0004-7</t>
  </si>
  <si>
    <t>UDP0005-7</t>
  </si>
  <si>
    <t>UDP0006-7</t>
  </si>
  <si>
    <t>UDP0007-7</t>
  </si>
  <si>
    <t>UDP0008-7</t>
  </si>
  <si>
    <t>UDP0009-7</t>
  </si>
  <si>
    <t>UDP0010-7</t>
  </si>
  <si>
    <t>UDP0011-7</t>
  </si>
  <si>
    <t>UDP0012-7</t>
  </si>
  <si>
    <t>UDP0013-7</t>
  </si>
  <si>
    <t>UDP0014-7</t>
  </si>
  <si>
    <t>UDP0015-7</t>
  </si>
  <si>
    <t>UDP0016-7</t>
  </si>
  <si>
    <t>UDP0017-7</t>
  </si>
  <si>
    <t>UDP0018-7</t>
  </si>
  <si>
    <t>UDP0019-7</t>
  </si>
  <si>
    <t>UDP0020-7</t>
  </si>
  <si>
    <t>UDP0021-7</t>
  </si>
  <si>
    <t>UDP0022-7</t>
  </si>
  <si>
    <t>UDP0023-7</t>
  </si>
  <si>
    <t>UDP0024-7</t>
  </si>
  <si>
    <t>UDP0025-7</t>
  </si>
  <si>
    <t>UDP0026-7</t>
  </si>
  <si>
    <t>UDP0027-7</t>
  </si>
  <si>
    <t>UDP0028-7</t>
  </si>
  <si>
    <t>UDP0029-7</t>
  </si>
  <si>
    <t>UDP0030-7</t>
  </si>
  <si>
    <t>UDP0031-7</t>
  </si>
  <si>
    <t>UDP0032-7</t>
  </si>
  <si>
    <t>UDP0033-7</t>
  </si>
  <si>
    <t>UDP0034-7</t>
  </si>
  <si>
    <t>UDP0035-7</t>
  </si>
  <si>
    <t>UDP0036-7</t>
  </si>
  <si>
    <t>UDP0037-7</t>
  </si>
  <si>
    <t>UDP0038-7</t>
  </si>
  <si>
    <t>UDP0039-7</t>
  </si>
  <si>
    <t>UDP0040-7</t>
  </si>
  <si>
    <t>UDP0041-7</t>
  </si>
  <si>
    <t>UDP0042-7</t>
  </si>
  <si>
    <t>UDP0043-7</t>
  </si>
  <si>
    <t>UDP0044-7</t>
  </si>
  <si>
    <t>UDP0045-7</t>
  </si>
  <si>
    <t>UDP0046-7</t>
  </si>
  <si>
    <t>UDP0047-7</t>
  </si>
  <si>
    <t>UDP0048-7</t>
  </si>
  <si>
    <t>UDP0049-7</t>
  </si>
  <si>
    <t>UDP0050-7</t>
  </si>
  <si>
    <t>UDP0051-7</t>
  </si>
  <si>
    <t>UDP0052-7</t>
  </si>
  <si>
    <t>UDP0053-7</t>
  </si>
  <si>
    <t>UDP0054-7</t>
  </si>
  <si>
    <t>UDP0055-7</t>
  </si>
  <si>
    <t>UDP0056-7</t>
  </si>
  <si>
    <t>UDP0057-7</t>
  </si>
  <si>
    <t>UDP0058-7</t>
  </si>
  <si>
    <t>UDP0059-7</t>
  </si>
  <si>
    <t>UDP0060-7</t>
  </si>
  <si>
    <t>UDP0061-7</t>
  </si>
  <si>
    <t>UDP0062-7</t>
  </si>
  <si>
    <t>UDP0063-7</t>
  </si>
  <si>
    <t>UDP0064-7</t>
  </si>
  <si>
    <t>UDP0065-7</t>
  </si>
  <si>
    <t>UDP0066-7</t>
  </si>
  <si>
    <t>UDP0067-7</t>
  </si>
  <si>
    <t>UDP0068-7</t>
  </si>
  <si>
    <t>UDP0069-7</t>
  </si>
  <si>
    <t>UDP0070-7</t>
  </si>
  <si>
    <t>UDP0071-7</t>
  </si>
  <si>
    <t>UDP0072-7</t>
  </si>
  <si>
    <t>UDP0073-7</t>
  </si>
  <si>
    <t>UDP0074-7</t>
  </si>
  <si>
    <t>UDP0075-7</t>
  </si>
  <si>
    <t>UDP0076-7</t>
  </si>
  <si>
    <t>UDP0077-7</t>
  </si>
  <si>
    <t>UDP0078-7</t>
  </si>
  <si>
    <t>UDP0079-7</t>
  </si>
  <si>
    <t>UDP0080-7</t>
  </si>
  <si>
    <t>UDP0081-7</t>
  </si>
  <si>
    <t>UDP0082-7</t>
  </si>
  <si>
    <t>UDP0083-7</t>
  </si>
  <si>
    <t>UDP0084-7</t>
  </si>
  <si>
    <t>UDP0085-7</t>
  </si>
  <si>
    <t>UDP0086-7</t>
  </si>
  <si>
    <t>UDP0087-7</t>
  </si>
  <si>
    <t>UDP0088-7</t>
  </si>
  <si>
    <t>UDP0089-7</t>
  </si>
  <si>
    <t>UDP0090-7</t>
  </si>
  <si>
    <t>UDP0091-7</t>
  </si>
  <si>
    <t>UDP0092-7</t>
  </si>
  <si>
    <t>UDP0093-7</t>
  </si>
  <si>
    <t>UDP0094-7</t>
  </si>
  <si>
    <t>UDP0095-7</t>
  </si>
  <si>
    <t>UDP0096-7</t>
  </si>
  <si>
    <t>UDP0001-5</t>
  </si>
  <si>
    <t>UDP0002-5</t>
  </si>
  <si>
    <t>UDP0003-5</t>
  </si>
  <si>
    <t>UDP0004-5</t>
  </si>
  <si>
    <t>UDP0005-5</t>
  </si>
  <si>
    <t>UDP0006-5</t>
  </si>
  <si>
    <t>UDP0007-5</t>
  </si>
  <si>
    <t>UDP0008-5</t>
  </si>
  <si>
    <t>UDP0009-5</t>
  </si>
  <si>
    <t>UDP0010-5</t>
  </si>
  <si>
    <t>UDP0011-5</t>
  </si>
  <si>
    <t>UDP0012-5</t>
  </si>
  <si>
    <t>UDP0013-5</t>
  </si>
  <si>
    <t>UDP0014-5</t>
  </si>
  <si>
    <t>UDP0015-5</t>
  </si>
  <si>
    <t>UDP0016-5</t>
  </si>
  <si>
    <t>UDP0017-5</t>
  </si>
  <si>
    <t>UDP0018-5</t>
  </si>
  <si>
    <t>UDP0019-5</t>
  </si>
  <si>
    <t>UDP0020-5</t>
  </si>
  <si>
    <t>UDP0021-5</t>
  </si>
  <si>
    <t>UDP0022-5</t>
  </si>
  <si>
    <t>UDP0023-5</t>
  </si>
  <si>
    <t>UDP0024-5</t>
  </si>
  <si>
    <t>UDP0025-5</t>
  </si>
  <si>
    <t>UDP0026-5</t>
  </si>
  <si>
    <t>UDP0027-5</t>
  </si>
  <si>
    <t>UDP0028-5</t>
  </si>
  <si>
    <t>UDP0029-5</t>
  </si>
  <si>
    <t>UDP0030-5</t>
  </si>
  <si>
    <t>UDP0031-5</t>
  </si>
  <si>
    <t>UDP0032-5</t>
  </si>
  <si>
    <t>UDP0033-5</t>
  </si>
  <si>
    <t>UDP0034-5</t>
  </si>
  <si>
    <t>UDP0035-5</t>
  </si>
  <si>
    <t>UDP0036-5</t>
  </si>
  <si>
    <t>UDP0037-5</t>
  </si>
  <si>
    <t>UDP0038-5</t>
  </si>
  <si>
    <t>UDP0039-5</t>
  </si>
  <si>
    <t>UDP0040-5</t>
  </si>
  <si>
    <t>UDP0041-5</t>
  </si>
  <si>
    <t>UDP0042-5</t>
  </si>
  <si>
    <t>UDP0043-5</t>
  </si>
  <si>
    <t>UDP0044-5</t>
  </si>
  <si>
    <t>UDP0045-5</t>
  </si>
  <si>
    <t>UDP0046-5</t>
  </si>
  <si>
    <t>UDP0047-5</t>
  </si>
  <si>
    <t>UDP0048-5</t>
  </si>
  <si>
    <t>UDP0049-5</t>
  </si>
  <si>
    <t>UDP0050-5</t>
  </si>
  <si>
    <t>UDP0051-5</t>
  </si>
  <si>
    <t>UDP0052-5</t>
  </si>
  <si>
    <t>UDP0053-5</t>
  </si>
  <si>
    <t>UDP0054-5</t>
  </si>
  <si>
    <t>UDP0055-5</t>
  </si>
  <si>
    <t>UDP0056-5</t>
  </si>
  <si>
    <t>UDP0057-5</t>
  </si>
  <si>
    <t>UDP0058-5</t>
  </si>
  <si>
    <t>UDP0059-5</t>
  </si>
  <si>
    <t>UDP0060-5</t>
  </si>
  <si>
    <t>UDP0061-5</t>
  </si>
  <si>
    <t>UDP0062-5</t>
  </si>
  <si>
    <t>UDP0063-5</t>
  </si>
  <si>
    <t>UDP0064-5</t>
  </si>
  <si>
    <t>UDP0065-5</t>
  </si>
  <si>
    <t>UDP0066-5</t>
  </si>
  <si>
    <t>UDP0067-5</t>
  </si>
  <si>
    <t>UDP0068-5</t>
  </si>
  <si>
    <t>UDP0069-5</t>
  </si>
  <si>
    <t>UDP0070-5</t>
  </si>
  <si>
    <t>UDP0071-5</t>
  </si>
  <si>
    <t>UDP0072-5</t>
  </si>
  <si>
    <t>UDP0073-5</t>
  </si>
  <si>
    <t>UDP0074-5</t>
  </si>
  <si>
    <t>UDP0075-5</t>
  </si>
  <si>
    <t>UDP0076-5</t>
  </si>
  <si>
    <t>UDP0077-5</t>
  </si>
  <si>
    <t>UDP0078-5</t>
  </si>
  <si>
    <t>UDP0079-5</t>
  </si>
  <si>
    <t>UDP0080-5</t>
  </si>
  <si>
    <t>UDP0081-5</t>
  </si>
  <si>
    <t>UDP0082-5</t>
  </si>
  <si>
    <t>UDP0083-5</t>
  </si>
  <si>
    <t>UDP0084-5</t>
  </si>
  <si>
    <t>UDP0085-5</t>
  </si>
  <si>
    <t>UDP0086-5</t>
  </si>
  <si>
    <t>UDP0087-5</t>
  </si>
  <si>
    <t>UDP0088-5</t>
  </si>
  <si>
    <t>UDP0089-5</t>
  </si>
  <si>
    <t>UDP0090-5</t>
  </si>
  <si>
    <t>UDP0091-5</t>
  </si>
  <si>
    <t>UDP0092-5</t>
  </si>
  <si>
    <t>UDP0093-5</t>
  </si>
  <si>
    <t>UDP0094-5</t>
  </si>
  <si>
    <t>UDP0095-5</t>
  </si>
  <si>
    <t>UDP0096-5</t>
  </si>
  <si>
    <t>UDP0097-7</t>
  </si>
  <si>
    <t>UDP0097-5</t>
  </si>
  <si>
    <t>UDP0098-7</t>
  </si>
  <si>
    <t>UDP0098-5</t>
  </si>
  <si>
    <t>UDP0099-7</t>
  </si>
  <si>
    <t>UDP0099-5</t>
  </si>
  <si>
    <t>UDP0100-7</t>
  </si>
  <si>
    <t>UDP0100-5</t>
  </si>
  <si>
    <t>UDP0101-7</t>
  </si>
  <si>
    <t>UDP0101-5</t>
  </si>
  <si>
    <t>UDP0102-7</t>
  </si>
  <si>
    <t>UDP0102-5</t>
  </si>
  <si>
    <t>UDP0103-7</t>
  </si>
  <si>
    <t>UDP0103-5</t>
  </si>
  <si>
    <t>UDP0104-7</t>
  </si>
  <si>
    <t>UDP0104-5</t>
  </si>
  <si>
    <t>UDP0105-7</t>
  </si>
  <si>
    <t>UDP0105-5</t>
  </si>
  <si>
    <t>UDP0106-7</t>
  </si>
  <si>
    <t>UDP0106-5</t>
  </si>
  <si>
    <t>UDP0107-7</t>
  </si>
  <si>
    <t>UDP0107-5</t>
  </si>
  <si>
    <t>UDP0108-7</t>
  </si>
  <si>
    <t>UDP0108-5</t>
  </si>
  <si>
    <t>UDP0109-7</t>
  </si>
  <si>
    <t>UDP0109-5</t>
  </si>
  <si>
    <t>UDP0110-7</t>
  </si>
  <si>
    <t>UDP0110-5</t>
  </si>
  <si>
    <t>UDP0111-7</t>
  </si>
  <si>
    <t>UDP0111-5</t>
  </si>
  <si>
    <t>UDP0112-7</t>
  </si>
  <si>
    <t>UDP0112-5</t>
  </si>
  <si>
    <t>UDP0113-7</t>
  </si>
  <si>
    <t>UDP0113-5</t>
  </si>
  <si>
    <t>UDP0114-7</t>
  </si>
  <si>
    <t>UDP0114-5</t>
  </si>
  <si>
    <t>UDP0115-7</t>
  </si>
  <si>
    <t>UDP0115-5</t>
  </si>
  <si>
    <t>UDP0116-7</t>
  </si>
  <si>
    <t>UDP0116-5</t>
  </si>
  <si>
    <t>UDP0117-7</t>
  </si>
  <si>
    <t>UDP0117-5</t>
  </si>
  <si>
    <t>UDP0118-7</t>
  </si>
  <si>
    <t>UDP0118-5</t>
  </si>
  <si>
    <t>UDP0119-7</t>
  </si>
  <si>
    <t>UDP0119-5</t>
  </si>
  <si>
    <t>UDP0120-7</t>
  </si>
  <si>
    <t>UDP0120-5</t>
  </si>
  <si>
    <t>UDP0121-7</t>
  </si>
  <si>
    <t>UDP0121-5</t>
  </si>
  <si>
    <t>UDP0122-7</t>
  </si>
  <si>
    <t>UDP0122-5</t>
  </si>
  <si>
    <t>UDP0123-7</t>
  </si>
  <si>
    <t>UDP0123-5</t>
  </si>
  <si>
    <t>UDP0124-7</t>
  </si>
  <si>
    <t>UDP0124-5</t>
  </si>
  <si>
    <t>UDP0125-7</t>
  </si>
  <si>
    <t>UDP0125-5</t>
  </si>
  <si>
    <t>UDP0126-7</t>
  </si>
  <si>
    <t>UDP0126-5</t>
  </si>
  <si>
    <t>UDP0127-7</t>
  </si>
  <si>
    <t>UDP0127-5</t>
  </si>
  <si>
    <t>UDP0128-7</t>
  </si>
  <si>
    <t>UDP0128-5</t>
  </si>
  <si>
    <t>UDP0129-7</t>
  </si>
  <si>
    <t>UDP0129-5</t>
  </si>
  <si>
    <t>UDP0130-7</t>
  </si>
  <si>
    <t>UDP0130-5</t>
  </si>
  <si>
    <t>UDP0131-7</t>
  </si>
  <si>
    <t>UDP0131-5</t>
  </si>
  <si>
    <t>UDP0132-7</t>
  </si>
  <si>
    <t>UDP0132-5</t>
  </si>
  <si>
    <t>UDP0133-7</t>
  </si>
  <si>
    <t>UDP0133-5</t>
  </si>
  <si>
    <t>UDP0134-7</t>
  </si>
  <si>
    <t>UDP0134-5</t>
  </si>
  <si>
    <t>UDP0135-7</t>
  </si>
  <si>
    <t>UDP0135-5</t>
  </si>
  <si>
    <t>UDP0136-7</t>
  </si>
  <si>
    <t>UDP0136-5</t>
  </si>
  <si>
    <t>UDP0137-7</t>
  </si>
  <si>
    <t>UDP0137-5</t>
  </si>
  <si>
    <t>UDP0138-7</t>
  </si>
  <si>
    <t>UDP0138-5</t>
  </si>
  <si>
    <t>UDP0139-7</t>
  </si>
  <si>
    <t>UDP0139-5</t>
  </si>
  <si>
    <t>UDP0140-7</t>
  </si>
  <si>
    <t>UDP0140-5</t>
  </si>
  <si>
    <t>UDP0141-7</t>
  </si>
  <si>
    <t>UDP0141-5</t>
  </si>
  <si>
    <t>UDP0142-7</t>
  </si>
  <si>
    <t>UDP0142-5</t>
  </si>
  <si>
    <t>UDP0143-7</t>
  </si>
  <si>
    <t>UDP0143-5</t>
  </si>
  <si>
    <t>UDP0144-7</t>
  </si>
  <si>
    <t>UDP0144-5</t>
  </si>
  <si>
    <t>UDP0145-7</t>
  </si>
  <si>
    <t>UDP0145-5</t>
  </si>
  <si>
    <t>UDP0146-7</t>
  </si>
  <si>
    <t>UDP0146-5</t>
  </si>
  <si>
    <t>UDP0147-7</t>
  </si>
  <si>
    <t>UDP0147-5</t>
  </si>
  <si>
    <t>UDP0148-7</t>
  </si>
  <si>
    <t>UDP0148-5</t>
  </si>
  <si>
    <t>UDP0149-7</t>
  </si>
  <si>
    <t>UDP0149-5</t>
  </si>
  <si>
    <t>UDP0150-7</t>
  </si>
  <si>
    <t>UDP0150-5</t>
  </si>
  <si>
    <t>UDP0151-7</t>
  </si>
  <si>
    <t>UDP0151-5</t>
  </si>
  <si>
    <t>UDP0152-7</t>
  </si>
  <si>
    <t>UDP0152-5</t>
  </si>
  <si>
    <t>UDP0153-7</t>
  </si>
  <si>
    <t>UDP0153-5</t>
  </si>
  <si>
    <t>UDP0154-7</t>
  </si>
  <si>
    <t>UDP0154-5</t>
  </si>
  <si>
    <t>UDP0155-7</t>
  </si>
  <si>
    <t>UDP0155-5</t>
  </si>
  <si>
    <t>UDP0156-7</t>
  </si>
  <si>
    <t>UDP0156-5</t>
  </si>
  <si>
    <t>UDP0157-7</t>
  </si>
  <si>
    <t>UDP0157-5</t>
  </si>
  <si>
    <t>UDP0158-7</t>
  </si>
  <si>
    <t>UDP0158-5</t>
  </si>
  <si>
    <t>UDP0159-7</t>
  </si>
  <si>
    <t>UDP0159-5</t>
  </si>
  <si>
    <t>UDP0160-7</t>
  </si>
  <si>
    <t>UDP0160-5</t>
  </si>
  <si>
    <t>UDP0161-7</t>
  </si>
  <si>
    <t>UDP0161-5</t>
  </si>
  <si>
    <t>UDP0162-7</t>
  </si>
  <si>
    <t>UDP0162-5</t>
  </si>
  <si>
    <t>UDP0163-7</t>
  </si>
  <si>
    <t>UDP0163-5</t>
  </si>
  <si>
    <t>UDP0164-7</t>
  </si>
  <si>
    <t>UDP0164-5</t>
  </si>
  <si>
    <t>UDP0165-7</t>
  </si>
  <si>
    <t>UDP0165-5</t>
  </si>
  <si>
    <t>UDP0166-7</t>
  </si>
  <si>
    <t>UDP0166-5</t>
  </si>
  <si>
    <t>UDP0167-7</t>
  </si>
  <si>
    <t>UDP0167-5</t>
  </si>
  <si>
    <t>UDP0168-7</t>
  </si>
  <si>
    <t>UDP0168-5</t>
  </si>
  <si>
    <t>UDP0169-7</t>
  </si>
  <si>
    <t>UDP0169-5</t>
  </si>
  <si>
    <t>UDP0170-7</t>
  </si>
  <si>
    <t>UDP0170-5</t>
  </si>
  <si>
    <t>UDP0171-7</t>
  </si>
  <si>
    <t>UDP0171-5</t>
  </si>
  <si>
    <t>UDP0172-7</t>
  </si>
  <si>
    <t>UDP0172-5</t>
  </si>
  <si>
    <t>UDP0173-7</t>
  </si>
  <si>
    <t>UDP0173-5</t>
  </si>
  <si>
    <t>UDP0174-7</t>
  </si>
  <si>
    <t>UDP0174-5</t>
  </si>
  <si>
    <t>UDP0175-7</t>
  </si>
  <si>
    <t>UDP0175-5</t>
  </si>
  <si>
    <t>UDP0176-7</t>
  </si>
  <si>
    <t>UDP0176-5</t>
  </si>
  <si>
    <t>UDP0177-7</t>
  </si>
  <si>
    <t>UDP0177-5</t>
  </si>
  <si>
    <t>UDP0178-7</t>
  </si>
  <si>
    <t>UDP0178-5</t>
  </si>
  <si>
    <t>UDP0179-7</t>
  </si>
  <si>
    <t>UDP0179-5</t>
  </si>
  <si>
    <t>UDP0180-7</t>
  </si>
  <si>
    <t>UDP0180-5</t>
  </si>
  <si>
    <t>UDP0181-7</t>
  </si>
  <si>
    <t>UDP0181-5</t>
  </si>
  <si>
    <t>UDP0182-7</t>
  </si>
  <si>
    <t>UDP0182-5</t>
  </si>
  <si>
    <t>UDP0183-7</t>
  </si>
  <si>
    <t>UDP0183-5</t>
  </si>
  <si>
    <t>UDP0184-7</t>
  </si>
  <si>
    <t>UDP0184-5</t>
  </si>
  <si>
    <t>UDP0185-7</t>
  </si>
  <si>
    <t>UDP0185-5</t>
  </si>
  <si>
    <t>UDP0186-7</t>
  </si>
  <si>
    <t>UDP0186-5</t>
  </si>
  <si>
    <t>UDP0187-7</t>
  </si>
  <si>
    <t>UDP0187-5</t>
  </si>
  <si>
    <t>UDP0188-7</t>
  </si>
  <si>
    <t>UDP0188-5</t>
  </si>
  <si>
    <t>UDP0189-7</t>
  </si>
  <si>
    <t>UDP0189-5</t>
  </si>
  <si>
    <t>UDP0190-7</t>
  </si>
  <si>
    <t>UDP0190-5</t>
  </si>
  <si>
    <t>UDP0191-7</t>
  </si>
  <si>
    <t>UDP0191-5</t>
  </si>
  <si>
    <t>UDP0192-7</t>
  </si>
  <si>
    <t>UDP0192-5</t>
  </si>
  <si>
    <t>UDP0193-7</t>
  </si>
  <si>
    <t>UDP0193-5</t>
  </si>
  <si>
    <t>UDP0194-7</t>
  </si>
  <si>
    <t>UDP0194-5</t>
  </si>
  <si>
    <t>UDP0195-7</t>
  </si>
  <si>
    <t>UDP0195-5</t>
  </si>
  <si>
    <t>UDP0196-7</t>
  </si>
  <si>
    <t>UDP0196-5</t>
  </si>
  <si>
    <t>UDP0197-7</t>
  </si>
  <si>
    <t>UDP0197-5</t>
  </si>
  <si>
    <t>UDP0198-7</t>
  </si>
  <si>
    <t>UDP0198-5</t>
  </si>
  <si>
    <t>UDP0199-7</t>
  </si>
  <si>
    <t>UDP0199-5</t>
  </si>
  <si>
    <t>UDP0200-7</t>
  </si>
  <si>
    <t>UDP0200-5</t>
  </si>
  <si>
    <t>UDP0201-7</t>
  </si>
  <si>
    <t>UDP0201-5</t>
  </si>
  <si>
    <t>UDP0202-7</t>
  </si>
  <si>
    <t>UDP0202-5</t>
  </si>
  <si>
    <t>UDP0203-7</t>
  </si>
  <si>
    <t>UDP0203-5</t>
  </si>
  <si>
    <t>UDP0204-7</t>
  </si>
  <si>
    <t>UDP0204-5</t>
  </si>
  <si>
    <t>UDP0205-7</t>
  </si>
  <si>
    <t>UDP0205-5</t>
  </si>
  <si>
    <t>UDP0206-7</t>
  </si>
  <si>
    <t>UDP0206-5</t>
  </si>
  <si>
    <t>UDP0207-7</t>
  </si>
  <si>
    <t>UDP0207-5</t>
  </si>
  <si>
    <t>UDP0208-7</t>
  </si>
  <si>
    <t>UDP0208-5</t>
  </si>
  <si>
    <t>UDP0209-7</t>
  </si>
  <si>
    <t>UDP0209-5</t>
  </si>
  <si>
    <t>UDP0210-7</t>
  </si>
  <si>
    <t>UDP0210-5</t>
  </si>
  <si>
    <t>UDP0211-7</t>
  </si>
  <si>
    <t>UDP0211-5</t>
  </si>
  <si>
    <t>UDP0212-7</t>
  </si>
  <si>
    <t>UDP0212-5</t>
  </si>
  <si>
    <t>UDP0213-7</t>
  </si>
  <si>
    <t>UDP0213-5</t>
  </si>
  <si>
    <t>UDP0214-7</t>
  </si>
  <si>
    <t>UDP0214-5</t>
  </si>
  <si>
    <t>UDP0215-7</t>
  </si>
  <si>
    <t>UDP0215-5</t>
  </si>
  <si>
    <t>UDP0216-7</t>
  </si>
  <si>
    <t>UDP0216-5</t>
  </si>
  <si>
    <t>UDP0217-7</t>
  </si>
  <si>
    <t>UDP0217-5</t>
  </si>
  <si>
    <t>UDP0218-7</t>
  </si>
  <si>
    <t>UDP0218-5</t>
  </si>
  <si>
    <t>UDP0219-7</t>
  </si>
  <si>
    <t>UDP0219-5</t>
  </si>
  <si>
    <t>UDP0220-7</t>
  </si>
  <si>
    <t>UDP0220-5</t>
  </si>
  <si>
    <t>UDP0221-7</t>
  </si>
  <si>
    <t>UDP0221-5</t>
  </si>
  <si>
    <t>UDP0222-7</t>
  </si>
  <si>
    <t>UDP0222-5</t>
  </si>
  <si>
    <t>UDP0223-7</t>
  </si>
  <si>
    <t>UDP0223-5</t>
  </si>
  <si>
    <t>UDP0224-7</t>
  </si>
  <si>
    <t>UDP0224-5</t>
  </si>
  <si>
    <t>UDP0225-7</t>
  </si>
  <si>
    <t>UDP0225-5</t>
  </si>
  <si>
    <t>UDP0226-7</t>
  </si>
  <si>
    <t>UDP0226-5</t>
  </si>
  <si>
    <t>UDP0227-7</t>
  </si>
  <si>
    <t>UDP0227-5</t>
  </si>
  <si>
    <t>UDP0228-7</t>
  </si>
  <si>
    <t>UDP0228-5</t>
  </si>
  <si>
    <t>UDP0229-7</t>
  </si>
  <si>
    <t>UDP0229-5</t>
  </si>
  <si>
    <t>UDP0230-7</t>
  </si>
  <si>
    <t>UDP0230-5</t>
  </si>
  <si>
    <t>UDP0231-7</t>
  </si>
  <si>
    <t>UDP0231-5</t>
  </si>
  <si>
    <t>UDP0232-7</t>
  </si>
  <si>
    <t>UDP0232-5</t>
  </si>
  <si>
    <t>UDP0233-7</t>
  </si>
  <si>
    <t>UDP0233-5</t>
  </si>
  <si>
    <t>UDP0234-7</t>
  </si>
  <si>
    <t>UDP0234-5</t>
  </si>
  <si>
    <t>UDP0235-7</t>
  </si>
  <si>
    <t>UDP0235-5</t>
  </si>
  <si>
    <t>UDP0236-7</t>
  </si>
  <si>
    <t>UDP0236-5</t>
  </si>
  <si>
    <t>UDP0237-7</t>
  </si>
  <si>
    <t>UDP0237-5</t>
  </si>
  <si>
    <t>UDP0238-7</t>
  </si>
  <si>
    <t>UDP0238-5</t>
  </si>
  <si>
    <t>UDP0239-7</t>
  </si>
  <si>
    <t>UDP0239-5</t>
  </si>
  <si>
    <t>UDP0240-7</t>
  </si>
  <si>
    <t>UDP0240-5</t>
  </si>
  <si>
    <t>UDP0241-7</t>
  </si>
  <si>
    <t>UDP0241-5</t>
  </si>
  <si>
    <t>UDP0242-7</t>
  </si>
  <si>
    <t>UDP0242-5</t>
  </si>
  <si>
    <t>UDP0243-7</t>
  </si>
  <si>
    <t>UDP0243-5</t>
  </si>
  <si>
    <t>UDP0244-7</t>
  </si>
  <si>
    <t>UDP0244-5</t>
  </si>
  <si>
    <t>UDP0245-7</t>
  </si>
  <si>
    <t>UDP0245-5</t>
  </si>
  <si>
    <t>UDP0246-7</t>
  </si>
  <si>
    <t>UDP0246-5</t>
  </si>
  <si>
    <t>UDP0247-7</t>
  </si>
  <si>
    <t>UDP0247-5</t>
  </si>
  <si>
    <t>UDP0248-7</t>
  </si>
  <si>
    <t>UDP0248-5</t>
  </si>
  <si>
    <t>UDP0249-7</t>
  </si>
  <si>
    <t>UDP0249-5</t>
  </si>
  <si>
    <t>UDP0250-7</t>
  </si>
  <si>
    <t>UDP0250-5</t>
  </si>
  <si>
    <t>UDP0251-7</t>
  </si>
  <si>
    <t>UDP0251-5</t>
  </si>
  <si>
    <t>UDP0252-7</t>
  </si>
  <si>
    <t>UDP0252-5</t>
  </si>
  <si>
    <t>UDP0253-7</t>
  </si>
  <si>
    <t>UDP0253-5</t>
  </si>
  <si>
    <t>UDP0254-7</t>
  </si>
  <si>
    <t>UDP0254-5</t>
  </si>
  <si>
    <t>UDP0255-7</t>
  </si>
  <si>
    <t>UDP0255-5</t>
  </si>
  <si>
    <t>UDP0256-7</t>
  </si>
  <si>
    <t>UDP0256-5</t>
  </si>
  <si>
    <t>UDP0257-7</t>
  </si>
  <si>
    <t>UDP0257-5</t>
  </si>
  <si>
    <t>UDP0258-7</t>
  </si>
  <si>
    <t>UDP0258-5</t>
  </si>
  <si>
    <t>UDP0259-7</t>
  </si>
  <si>
    <t>UDP0259-5</t>
  </si>
  <si>
    <t>UDP0260-7</t>
  </si>
  <si>
    <t>UDP0260-5</t>
  </si>
  <si>
    <t>UDP0261-7</t>
  </si>
  <si>
    <t>UDP0261-5</t>
  </si>
  <si>
    <t>UDP0262-7</t>
  </si>
  <si>
    <t>UDP0262-5</t>
  </si>
  <si>
    <t>UDP0263-7</t>
  </si>
  <si>
    <t>UDP0263-5</t>
  </si>
  <si>
    <t>UDP0264-7</t>
  </si>
  <si>
    <t>UDP0264-5</t>
  </si>
  <si>
    <t>UDP0265-7</t>
  </si>
  <si>
    <t>UDP0265-5</t>
  </si>
  <si>
    <t>UDP0266-7</t>
  </si>
  <si>
    <t>UDP0266-5</t>
  </si>
  <si>
    <t>UDP0267-7</t>
  </si>
  <si>
    <t>UDP0267-5</t>
  </si>
  <si>
    <t>UDP0268-7</t>
  </si>
  <si>
    <t>UDP0268-5</t>
  </si>
  <si>
    <t>UDP0269-7</t>
  </si>
  <si>
    <t>UDP0269-5</t>
  </si>
  <si>
    <t>UDP0270-7</t>
  </si>
  <si>
    <t>UDP0270-5</t>
  </si>
  <si>
    <t>UDP0271-7</t>
  </si>
  <si>
    <t>UDP0271-5</t>
  </si>
  <si>
    <t>UDP0272-7</t>
  </si>
  <si>
    <t>UDP0272-5</t>
  </si>
  <si>
    <t>UDP0273-7</t>
  </si>
  <si>
    <t>UDP0273-5</t>
  </si>
  <si>
    <t>UDP0274-7</t>
  </si>
  <si>
    <t>UDP0274-5</t>
  </si>
  <si>
    <t>UDP0275-7</t>
  </si>
  <si>
    <t>UDP0275-5</t>
  </si>
  <si>
    <t>UDP0276-7</t>
  </si>
  <si>
    <t>UDP0276-5</t>
  </si>
  <si>
    <t>UDP0277-7</t>
  </si>
  <si>
    <t>UDP0277-5</t>
  </si>
  <si>
    <t>UDP0278-7</t>
  </si>
  <si>
    <t>UDP0278-5</t>
  </si>
  <si>
    <t>UDP0279-7</t>
  </si>
  <si>
    <t>UDP0279-5</t>
  </si>
  <si>
    <t>UDP0280-7</t>
  </si>
  <si>
    <t>UDP0280-5</t>
  </si>
  <si>
    <t>UDP0281-7</t>
  </si>
  <si>
    <t>UDP0281-5</t>
  </si>
  <si>
    <t>UDP0282-7</t>
  </si>
  <si>
    <t>UDP0282-5</t>
  </si>
  <si>
    <t>UDP0283-7</t>
  </si>
  <si>
    <t>UDP0283-5</t>
  </si>
  <si>
    <t>UDP0284-7</t>
  </si>
  <si>
    <t>UDP0284-5</t>
  </si>
  <si>
    <t>UDP0285-7</t>
  </si>
  <si>
    <t>UDP0285-5</t>
  </si>
  <si>
    <t>UDP0286-7</t>
  </si>
  <si>
    <t>UDP0286-5</t>
  </si>
  <si>
    <t>UDP0287-7</t>
  </si>
  <si>
    <t>UDP0287-5</t>
  </si>
  <si>
    <t>UDP0288-7</t>
  </si>
  <si>
    <t>UDP0288-5</t>
  </si>
  <si>
    <t>UDP0289-7</t>
  </si>
  <si>
    <t>UDP0289-5</t>
  </si>
  <si>
    <t>UDP0290-7</t>
  </si>
  <si>
    <t>UDP0290-5</t>
  </si>
  <si>
    <t>UDP0291-7</t>
  </si>
  <si>
    <t>UDP0291-5</t>
  </si>
  <si>
    <t>UDP0292-7</t>
  </si>
  <si>
    <t>UDP0292-5</t>
  </si>
  <si>
    <t>UDP0293-7</t>
  </si>
  <si>
    <t>UDP0293-5</t>
  </si>
  <si>
    <t>UDP0294-7</t>
  </si>
  <si>
    <t>UDP0294-5</t>
  </si>
  <si>
    <t>UDP0295-7</t>
  </si>
  <si>
    <t>UDP0295-5</t>
  </si>
  <si>
    <t>UDP0296-7</t>
  </si>
  <si>
    <t>UDP0296-5</t>
  </si>
  <si>
    <t>UDP0297-7</t>
  </si>
  <si>
    <t>UDP0297-5</t>
  </si>
  <si>
    <t>UDP0298-7</t>
  </si>
  <si>
    <t>UDP0298-5</t>
  </si>
  <si>
    <t>UDP0299-7</t>
  </si>
  <si>
    <t>UDP0299-5</t>
  </si>
  <si>
    <t>UDP0300-7</t>
  </si>
  <si>
    <t>UDP0300-5</t>
  </si>
  <si>
    <t>UDP0301-7</t>
  </si>
  <si>
    <t>UDP0301-5</t>
  </si>
  <si>
    <t>UDP0302-7</t>
  </si>
  <si>
    <t>UDP0302-5</t>
  </si>
  <si>
    <t>UDP0303-7</t>
  </si>
  <si>
    <t>UDP0303-5</t>
  </si>
  <si>
    <t>UDP0304-7</t>
  </si>
  <si>
    <t>UDP0304-5</t>
  </si>
  <si>
    <t>UDP0305-7</t>
  </si>
  <si>
    <t>UDP0305-5</t>
  </si>
  <si>
    <t>UDP0306-7</t>
  </si>
  <si>
    <t>UDP0306-5</t>
  </si>
  <si>
    <t>UDP0307-7</t>
  </si>
  <si>
    <t>UDP0307-5</t>
  </si>
  <si>
    <t>UDP0308-7</t>
  </si>
  <si>
    <t>UDP0308-5</t>
  </si>
  <si>
    <t>UDP0309-7</t>
  </si>
  <si>
    <t>UDP0309-5</t>
  </si>
  <si>
    <t>UDP0310-7</t>
  </si>
  <si>
    <t>UDP0310-5</t>
  </si>
  <si>
    <t>UDP0311-7</t>
  </si>
  <si>
    <t>UDP0311-5</t>
  </si>
  <si>
    <t>UDP0312-7</t>
  </si>
  <si>
    <t>UDP0312-5</t>
  </si>
  <si>
    <t>UDP0313-7</t>
  </si>
  <si>
    <t>UDP0313-5</t>
  </si>
  <si>
    <t>UDP0314-7</t>
  </si>
  <si>
    <t>UDP0314-5</t>
  </si>
  <si>
    <t>UDP0315-7</t>
  </si>
  <si>
    <t>UDP0315-5</t>
  </si>
  <si>
    <t>UDP0316-7</t>
  </si>
  <si>
    <t>UDP0316-5</t>
  </si>
  <si>
    <t>UDP0317-7</t>
  </si>
  <si>
    <t>UDP0317-5</t>
  </si>
  <si>
    <t>UDP0318-7</t>
  </si>
  <si>
    <t>UDP0318-5</t>
  </si>
  <si>
    <t>UDP0319-7</t>
  </si>
  <si>
    <t>UDP0319-5</t>
  </si>
  <si>
    <t>UDP0320-7</t>
  </si>
  <si>
    <t>UDP0320-5</t>
  </si>
  <si>
    <t>UDP0321-7</t>
  </si>
  <si>
    <t>UDP0321-5</t>
  </si>
  <si>
    <t>UDP0322-7</t>
  </si>
  <si>
    <t>UDP0322-5</t>
  </si>
  <si>
    <t>UDP0323-7</t>
  </si>
  <si>
    <t>UDP0323-5</t>
  </si>
  <si>
    <t>UDP0324-7</t>
  </si>
  <si>
    <t>UDP0324-5</t>
  </si>
  <si>
    <t>UDP0325-7</t>
  </si>
  <si>
    <t>UDP0325-5</t>
  </si>
  <si>
    <t>UDP0326-7</t>
  </si>
  <si>
    <t>UDP0326-5</t>
  </si>
  <si>
    <t>UDP0327-7</t>
  </si>
  <si>
    <t>UDP0327-5</t>
  </si>
  <si>
    <t>UDP0328-7</t>
  </si>
  <si>
    <t>UDP0328-5</t>
  </si>
  <si>
    <t>UDP0329-7</t>
  </si>
  <si>
    <t>UDP0329-5</t>
  </si>
  <si>
    <t>UDP0330-7</t>
  </si>
  <si>
    <t>UDP0330-5</t>
  </si>
  <si>
    <t>UDP0331-7</t>
  </si>
  <si>
    <t>UDP0331-5</t>
  </si>
  <si>
    <t>UDP0332-7</t>
  </si>
  <si>
    <t>UDP0332-5</t>
  </si>
  <si>
    <t>UDP0333-7</t>
  </si>
  <si>
    <t>UDP0333-5</t>
  </si>
  <si>
    <t>UDP0334-7</t>
  </si>
  <si>
    <t>UDP0334-5</t>
  </si>
  <si>
    <t>UDP0335-7</t>
  </si>
  <si>
    <t>UDP0335-5</t>
  </si>
  <si>
    <t>UDP0336-7</t>
  </si>
  <si>
    <t>UDP0336-5</t>
  </si>
  <si>
    <t>UDP0337-7</t>
  </si>
  <si>
    <t>UDP0337-5</t>
  </si>
  <si>
    <t>UDP0338-7</t>
  </si>
  <si>
    <t>UDP0338-5</t>
  </si>
  <si>
    <t>UDP0339-7</t>
  </si>
  <si>
    <t>UDP0339-5</t>
  </si>
  <si>
    <t>UDP0340-7</t>
  </si>
  <si>
    <t>UDP0340-5</t>
  </si>
  <si>
    <t>UDP0341-7</t>
  </si>
  <si>
    <t>UDP0341-5</t>
  </si>
  <si>
    <t>UDP0342-7</t>
  </si>
  <si>
    <t>UDP0342-5</t>
  </si>
  <si>
    <t>UDP0343-7</t>
  </si>
  <si>
    <t>UDP0343-5</t>
  </si>
  <si>
    <t>UDP0344-7</t>
  </si>
  <si>
    <t>UDP0344-5</t>
  </si>
  <si>
    <t>UDP0345-7</t>
  </si>
  <si>
    <t>UDP0345-5</t>
  </si>
  <si>
    <t>UDP0346-7</t>
  </si>
  <si>
    <t>UDP0346-5</t>
  </si>
  <si>
    <t>UDP0347-7</t>
  </si>
  <si>
    <t>UDP0347-5</t>
  </si>
  <si>
    <t>UDP0348-7</t>
  </si>
  <si>
    <t>UDP0348-5</t>
  </si>
  <si>
    <t>UDP0349-7</t>
  </si>
  <si>
    <t>UDP0349-5</t>
  </si>
  <si>
    <t>UDP0350-7</t>
  </si>
  <si>
    <t>UDP0350-5</t>
  </si>
  <si>
    <t>UDP0351-7</t>
  </si>
  <si>
    <t>UDP0351-5</t>
  </si>
  <si>
    <t>UDP0352-7</t>
  </si>
  <si>
    <t>UDP0352-5</t>
  </si>
  <si>
    <t>UDP0353-7</t>
  </si>
  <si>
    <t>UDP0353-5</t>
  </si>
  <si>
    <t>UDP0354-7</t>
  </si>
  <si>
    <t>UDP0354-5</t>
  </si>
  <si>
    <t>UDP0355-7</t>
  </si>
  <si>
    <t>UDP0355-5</t>
  </si>
  <si>
    <t>UDP0356-7</t>
  </si>
  <si>
    <t>UDP0356-5</t>
  </si>
  <si>
    <t>UDP0357-7</t>
  </si>
  <si>
    <t>UDP0357-5</t>
  </si>
  <si>
    <t>UDP0358-7</t>
  </si>
  <si>
    <t>UDP0358-5</t>
  </si>
  <si>
    <t>UDP0359-7</t>
  </si>
  <si>
    <t>UDP0359-5</t>
  </si>
  <si>
    <t>UDP0360-7</t>
  </si>
  <si>
    <t>UDP0360-5</t>
  </si>
  <si>
    <t>UDP0361-7</t>
  </si>
  <si>
    <t>UDP0361-5</t>
  </si>
  <si>
    <t>UDP0362-7</t>
  </si>
  <si>
    <t>UDP0362-5</t>
  </si>
  <si>
    <t>UDP0363-7</t>
  </si>
  <si>
    <t>UDP0363-5</t>
  </si>
  <si>
    <t>UDP0364-7</t>
  </si>
  <si>
    <t>UDP0364-5</t>
  </si>
  <si>
    <t>UDP0365-7</t>
  </si>
  <si>
    <t>UDP0365-5</t>
  </si>
  <si>
    <t>UDP0366-7</t>
  </si>
  <si>
    <t>UDP0366-5</t>
  </si>
  <si>
    <t>UDP0367-7</t>
  </si>
  <si>
    <t>UDP0367-5</t>
  </si>
  <si>
    <t>UDP0368-7</t>
  </si>
  <si>
    <t>UDP0368-5</t>
  </si>
  <si>
    <t>UDP0369-7</t>
  </si>
  <si>
    <t>UDP0369-5</t>
  </si>
  <si>
    <t>UDP0370-7</t>
  </si>
  <si>
    <t>UDP0370-5</t>
  </si>
  <si>
    <t>UDP0371-7</t>
  </si>
  <si>
    <t>UDP0371-5</t>
  </si>
  <si>
    <t>UDP0372-7</t>
  </si>
  <si>
    <t>UDP0372-5</t>
  </si>
  <si>
    <t>UDP0373-7</t>
  </si>
  <si>
    <t>UDP0373-5</t>
  </si>
  <si>
    <t>UDP0374-7</t>
  </si>
  <si>
    <t>UDP0374-5</t>
  </si>
  <si>
    <t>UDP0375-7</t>
  </si>
  <si>
    <t>UDP0375-5</t>
  </si>
  <si>
    <t>UDP0376-7</t>
  </si>
  <si>
    <t>UDP0376-5</t>
  </si>
  <si>
    <t>UDP0377-7</t>
  </si>
  <si>
    <t>UDP0377-5</t>
  </si>
  <si>
    <t>UDP0378-7</t>
  </si>
  <si>
    <t>UDP0378-5</t>
  </si>
  <si>
    <t>UDP0379-7</t>
  </si>
  <si>
    <t>UDP0379-5</t>
  </si>
  <si>
    <t>UDP0380-7</t>
  </si>
  <si>
    <t>UDP0380-5</t>
  </si>
  <si>
    <t>UDP0381-7</t>
  </si>
  <si>
    <t>UDP0381-5</t>
  </si>
  <si>
    <t>UDP0382-7</t>
  </si>
  <si>
    <t>UDP0382-5</t>
  </si>
  <si>
    <t>UDP0383-7</t>
  </si>
  <si>
    <t>UDP0383-5</t>
  </si>
  <si>
    <t>UDP0384-7</t>
  </si>
  <si>
    <t>UDP0384-5</t>
  </si>
  <si>
    <t>IEM_Assay</t>
  </si>
  <si>
    <t>IEM_IndexAdapters</t>
  </si>
  <si>
    <t>LRM_LibraryPrepKit</t>
  </si>
  <si>
    <t>Nextera DNA UD Indexes Set A - 96 Indexes Plated</t>
  </si>
  <si>
    <t>Nextera DNA UD Indexes Set B - 96 Indexes Plated</t>
  </si>
  <si>
    <t>Nextera DNA UD Indexes Set C - 96 Indexes Plated</t>
  </si>
  <si>
    <t>Nextera DNA UD Indexes Set D - 96 Indexes Plated</t>
  </si>
  <si>
    <t>IDT-ILMN Nextera DNA UD Indexes (384 Indexes)</t>
  </si>
  <si>
    <t>Nextera DNA CD Indexes (96 Indexes plated)</t>
  </si>
  <si>
    <t>Illumina DNA Prep</t>
  </si>
  <si>
    <t>IDT-ILMN Nextera DNA UD Indexes 384 - Nextera DNA Flex</t>
  </si>
  <si>
    <t>Description</t>
  </si>
  <si>
    <t>Post-Run Metrics (MiSeq)</t>
  </si>
  <si>
    <t>Post-Run Metrics (iSeq)</t>
  </si>
  <si>
    <t>Average %Q30</t>
  </si>
  <si>
    <t>%Q30 Read 1</t>
  </si>
  <si>
    <t>% Q30 Read 2</t>
  </si>
  <si>
    <t>% Clusters PF</t>
  </si>
  <si>
    <t>% Occupancy</t>
  </si>
  <si>
    <t>Total Yield</t>
  </si>
  <si>
    <t>% Aligned (optional)</t>
  </si>
  <si>
    <t>300c v2, Micro, iSeq</t>
  </si>
  <si>
    <t>Recommended Cluster Density (K/mm^2)/% Occupied</t>
  </si>
  <si>
    <t>iSeq</t>
  </si>
  <si>
    <t>~ 70</t>
  </si>
  <si>
    <t>Molarity (nM) = (conc/(660g/mol x 1000bp))x 10^6:</t>
  </si>
  <si>
    <t>2.5ul of 4nM pooled libraries + 47.5ul of RSB = 200pM library pool</t>
  </si>
  <si>
    <t>Desired Final Loading concentration:</t>
  </si>
  <si>
    <t>Volume of 200pM pool to add:</t>
  </si>
  <si>
    <t>Volume of RSB:</t>
  </si>
  <si>
    <t>Result is 50ul of pool at desired loading concentration.</t>
  </si>
  <si>
    <t>Volume of 200pM PhiX to add</t>
  </si>
  <si>
    <t>Volume of RSB to add</t>
  </si>
  <si>
    <t>Result is 12.5ul of PhiX at desired loading concentration.</t>
  </si>
  <si>
    <t xml:space="preserve"> PhiX loading concentration (same as library)</t>
  </si>
  <si>
    <t>Percentage of PhiX spiked (if applicable):</t>
  </si>
  <si>
    <t>Dilute 1nM PhiX to 200 pM: 2 ul of 1 nM PhiX + 8 ul RSB</t>
  </si>
  <si>
    <t>If spiking PhiX: Dilute 10 nM PhiX to 1nM: 2ul of 10nM + 18ul of RSB</t>
  </si>
  <si>
    <t>Molarity (nM) = ((conc/(660g/mol x 400bp)) x 10^6:</t>
  </si>
  <si>
    <t>Now have 50ul of 4nM pooled amplicon library</t>
  </si>
  <si>
    <t>Volume of RSB needed (ul) = 50 - volume of pool:</t>
  </si>
  <si>
    <t>Volume of pool needed (ul) = (nM)(x)=(4nM)(50ul):</t>
  </si>
  <si>
    <t>Amplicon pool concentration (Qubit value, ng/ul):</t>
  </si>
  <si>
    <t>Amplicons spiked into run, check if yes</t>
  </si>
  <si>
    <t>iSeq run, check if yes</t>
  </si>
  <si>
    <t>Investigator</t>
  </si>
  <si>
    <t>5ul of 4nM pooled libraries + 5ul of NaOH + 990ul of HT1 = 20pM library pool</t>
  </si>
  <si>
    <t>Comments:</t>
  </si>
  <si>
    <t>Index Kit</t>
  </si>
  <si>
    <t>IDT-ILMN Nextera DNA UD Indexes Set A B C D - 384 Indexes</t>
  </si>
  <si>
    <t>UD-A</t>
  </si>
  <si>
    <t>UD-B</t>
  </si>
  <si>
    <t>UD-C</t>
  </si>
  <si>
    <t>UD-D</t>
  </si>
  <si>
    <t>GenerateFASTQ - 3.0.1</t>
  </si>
  <si>
    <r>
      <t xml:space="preserve">ROWS SHOULD NOT BE DELETED!                            </t>
    </r>
    <r>
      <rPr>
        <sz val="14"/>
        <color theme="1"/>
        <rFont val="Calibri"/>
        <family val="2"/>
        <scheme val="minor"/>
      </rPr>
      <t xml:space="preserve">Unused rows may be hidden. </t>
    </r>
  </si>
  <si>
    <t>v13.1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</si>
</sst>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AEAAAA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DF7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indexed="65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DDDDDD"/>
      </left>
      <right/>
      <top style="medium">
        <color rgb="FFBEBFC1"/>
      </top>
      <bottom/>
      <diagonal/>
    </border>
    <border>
      <left style="medium">
        <color indexed="64"/>
      </left>
      <right/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BEBFC1"/>
      </right>
      <top style="medium">
        <color rgb="FFDDDDDD"/>
      </top>
      <bottom/>
      <diagonal/>
    </border>
    <border>
      <left style="medium">
        <color indexed="64"/>
      </left>
      <right/>
      <top style="medium">
        <color rgb="FFDDDDDD"/>
      </top>
      <bottom style="medium">
        <color indexed="64"/>
      </bottom>
      <diagonal/>
    </border>
    <border>
      <left style="medium">
        <color rgb="FFDDDDDD"/>
      </left>
      <right/>
      <top style="medium">
        <color rgb="FFDDDDDD"/>
      </top>
      <bottom style="medium">
        <color indexed="64"/>
      </bottom>
      <diagonal/>
    </border>
    <border>
      <left style="medium">
        <color rgb="FFDDDDDD"/>
      </left>
      <right style="medium">
        <color rgb="FFBEBFC1"/>
      </right>
      <top style="medium">
        <color rgb="FFDDDDDD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DDDDDD"/>
      </left>
      <right/>
      <top/>
      <bottom/>
      <diagonal/>
    </border>
    <border>
      <left style="medium">
        <color rgb="FFDDDDDD"/>
      </left>
      <right style="medium">
        <color rgb="FFBEBFC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60">
    <xf numFmtId="0" fontId="0" fillId="0" borderId="0" xfId="0"/>
    <xf numFmtId="0" fontId="0" fillId="2" borderId="0" xfId="0" applyFill="1"/>
    <xf numFmtId="0" fontId="2" fillId="2" borderId="0" xfId="0" applyFont="1" applyFill="1"/>
    <xf numFmtId="0" fontId="1" fillId="3" borderId="1" xfId="0" applyFont="1" applyFill="1" applyBorder="1" applyAlignment="1">
      <alignment horizontal="right"/>
    </xf>
    <xf numFmtId="0" fontId="0" fillId="0" borderId="1" xfId="0" applyBorder="1"/>
    <xf numFmtId="0" fontId="1" fillId="3" borderId="2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/>
    </xf>
    <xf numFmtId="0" fontId="1" fillId="3" borderId="4" xfId="0" applyFont="1" applyFill="1" applyBorder="1" applyAlignment="1">
      <alignment horizontal="right"/>
    </xf>
    <xf numFmtId="0" fontId="0" fillId="0" borderId="5" xfId="0" applyBorder="1" applyAlignment="1">
      <alignment horizontal="center"/>
    </xf>
    <xf numFmtId="0" fontId="1" fillId="3" borderId="6" xfId="0" applyFont="1" applyFill="1" applyBorder="1" applyAlignment="1">
      <alignment horizontal="right"/>
    </xf>
    <xf numFmtId="2" fontId="0" fillId="5" borderId="7" xfId="0" applyNumberForma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0" fontId="0" fillId="0" borderId="1" xfId="0" applyNumberFormat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2" fillId="2" borderId="8" xfId="0" applyFont="1" applyFill="1" applyBorder="1"/>
    <xf numFmtId="0" fontId="0" fillId="0" borderId="0" xfId="0" applyFill="1" applyBorder="1" applyAlignment="1">
      <alignment horizontal="center"/>
    </xf>
    <xf numFmtId="0" fontId="1" fillId="6" borderId="2" xfId="0" applyFont="1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0" xfId="0" applyFill="1"/>
    <xf numFmtId="0" fontId="5" fillId="0" borderId="0" xfId="0" applyFont="1" applyFill="1" applyAlignment="1">
      <alignment horizontal="center"/>
    </xf>
    <xf numFmtId="0" fontId="0" fillId="7" borderId="13" xfId="0" applyFill="1" applyBorder="1"/>
    <xf numFmtId="0" fontId="0" fillId="7" borderId="7" xfId="0" applyFill="1" applyBorder="1"/>
    <xf numFmtId="0" fontId="0" fillId="0" borderId="7" xfId="0" applyFill="1" applyBorder="1" applyAlignment="1"/>
    <xf numFmtId="0" fontId="1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7" xfId="0" applyBorder="1"/>
    <xf numFmtId="0" fontId="0" fillId="7" borderId="17" xfId="0" applyFill="1" applyBorder="1"/>
    <xf numFmtId="0" fontId="6" fillId="0" borderId="0" xfId="0" applyFont="1"/>
    <xf numFmtId="0" fontId="6" fillId="10" borderId="8" xfId="0" applyFont="1" applyFill="1" applyBorder="1"/>
    <xf numFmtId="0" fontId="1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Fill="1" applyBorder="1"/>
    <xf numFmtId="0" fontId="8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7" fillId="11" borderId="0" xfId="0" applyFont="1" applyFill="1" applyBorder="1" applyAlignment="1">
      <alignment horizontal="left" vertical="top" wrapText="1"/>
    </xf>
    <xf numFmtId="0" fontId="0" fillId="0" borderId="0" xfId="0" applyBorder="1"/>
    <xf numFmtId="0" fontId="0" fillId="0" borderId="0" xfId="0" applyFont="1" applyAlignment="1">
      <alignment horizontal="left" wrapText="1"/>
    </xf>
    <xf numFmtId="0" fontId="1" fillId="12" borderId="0" xfId="0" applyFont="1" applyFill="1"/>
    <xf numFmtId="0" fontId="0" fillId="12" borderId="0" xfId="0" applyFill="1"/>
    <xf numFmtId="14" fontId="0" fillId="0" borderId="0" xfId="0" applyNumberFormat="1" applyFill="1"/>
    <xf numFmtId="0" fontId="0" fillId="7" borderId="1" xfId="0" applyFill="1" applyBorder="1" applyAlignment="1">
      <alignment horizontal="left"/>
    </xf>
    <xf numFmtId="14" fontId="0" fillId="7" borderId="1" xfId="0" applyNumberFormat="1" applyFill="1" applyBorder="1" applyAlignment="1">
      <alignment horizontal="left"/>
    </xf>
    <xf numFmtId="0" fontId="7" fillId="0" borderId="0" xfId="0" applyFont="1" applyFill="1" applyBorder="1" applyAlignment="1">
      <alignment horizontal="right" vertical="top" wrapText="1"/>
    </xf>
    <xf numFmtId="0" fontId="7" fillId="0" borderId="0" xfId="0" applyFont="1" applyFill="1" applyBorder="1" applyAlignment="1">
      <alignment horizontal="right" vertical="top"/>
    </xf>
    <xf numFmtId="0" fontId="1" fillId="9" borderId="6" xfId="0" applyFont="1" applyFill="1" applyBorder="1" applyAlignment="1">
      <alignment horizontal="center"/>
    </xf>
    <xf numFmtId="0" fontId="1" fillId="9" borderId="7" xfId="0" applyFont="1" applyFill="1" applyBorder="1" applyAlignment="1">
      <alignment horizontal="center"/>
    </xf>
    <xf numFmtId="0" fontId="7" fillId="7" borderId="29" xfId="0" applyFont="1" applyFill="1" applyBorder="1" applyAlignment="1">
      <alignment horizontal="left" vertical="top" wrapText="1"/>
    </xf>
    <xf numFmtId="0" fontId="7" fillId="9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center" vertical="top" wrapText="1"/>
    </xf>
    <xf numFmtId="0" fontId="0" fillId="9" borderId="6" xfId="0" applyFont="1" applyFill="1" applyBorder="1" applyAlignment="1">
      <alignment horizontal="center"/>
    </xf>
    <xf numFmtId="0" fontId="0" fillId="9" borderId="1" xfId="0" applyFont="1" applyFill="1" applyBorder="1" applyAlignment="1">
      <alignment horizontal="center"/>
    </xf>
    <xf numFmtId="0" fontId="0" fillId="9" borderId="7" xfId="0" applyFont="1" applyFill="1" applyBorder="1" applyAlignment="1">
      <alignment horizontal="center"/>
    </xf>
    <xf numFmtId="0" fontId="7" fillId="9" borderId="28" xfId="0" applyFont="1" applyFill="1" applyBorder="1" applyAlignment="1">
      <alignment horizontal="center" vertical="top" wrapText="1"/>
    </xf>
    <xf numFmtId="10" fontId="7" fillId="7" borderId="29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vertical="center"/>
    </xf>
    <xf numFmtId="0" fontId="1" fillId="9" borderId="1" xfId="0" applyFont="1" applyFill="1" applyBorder="1" applyAlignment="1">
      <alignment horizontal="right"/>
    </xf>
    <xf numFmtId="0" fontId="7" fillId="9" borderId="33" xfId="0" applyFont="1" applyFill="1" applyBorder="1" applyAlignment="1">
      <alignment horizontal="center" vertical="center" wrapText="1"/>
    </xf>
    <xf numFmtId="0" fontId="7" fillId="9" borderId="34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left" vertical="top" wrapText="1"/>
    </xf>
    <xf numFmtId="0" fontId="9" fillId="0" borderId="31" xfId="0" applyFont="1" applyFill="1" applyBorder="1" applyAlignment="1">
      <alignment horizontal="left" vertical="top" wrapText="1"/>
    </xf>
    <xf numFmtId="0" fontId="9" fillId="0" borderId="32" xfId="0" applyFont="1" applyFill="1" applyBorder="1" applyAlignment="1">
      <alignment horizontal="left" vertical="top" wrapText="1"/>
    </xf>
    <xf numFmtId="0" fontId="9" fillId="0" borderId="19" xfId="0" applyFont="1" applyFill="1" applyBorder="1" applyAlignment="1">
      <alignment horizontal="left" vertical="top" wrapText="1"/>
    </xf>
    <xf numFmtId="0" fontId="9" fillId="0" borderId="20" xfId="0" applyFont="1" applyFill="1" applyBorder="1" applyAlignment="1">
      <alignment horizontal="left" vertical="top" wrapText="1"/>
    </xf>
    <xf numFmtId="0" fontId="9" fillId="0" borderId="21" xfId="0" applyFont="1" applyFill="1" applyBorder="1" applyAlignment="1">
      <alignment horizontal="left" vertical="top" wrapText="1"/>
    </xf>
    <xf numFmtId="0" fontId="9" fillId="0" borderId="18" xfId="0" applyFont="1" applyFill="1" applyBorder="1" applyAlignment="1">
      <alignment horizontal="left" vertical="top" wrapText="1"/>
    </xf>
    <xf numFmtId="0" fontId="9" fillId="0" borderId="22" xfId="0" applyFont="1" applyFill="1" applyBorder="1" applyAlignment="1">
      <alignment horizontal="left" vertical="top" wrapText="1"/>
    </xf>
    <xf numFmtId="0" fontId="9" fillId="0" borderId="23" xfId="0" applyFont="1" applyFill="1" applyBorder="1" applyAlignment="1">
      <alignment horizontal="left" vertical="top" wrapText="1"/>
    </xf>
    <xf numFmtId="0" fontId="9" fillId="0" borderId="24" xfId="0" applyFont="1" applyFill="1" applyBorder="1" applyAlignment="1">
      <alignment horizontal="left" vertical="top" wrapText="1"/>
    </xf>
    <xf numFmtId="0" fontId="7" fillId="9" borderId="3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0" xfId="0" applyNumberFormat="1" applyFill="1" applyAlignment="1">
      <alignment horizontal="center"/>
    </xf>
    <xf numFmtId="14" fontId="0" fillId="0" borderId="0" xfId="0" applyNumberFormat="1" applyAlignment="1">
      <alignment horizontal="left"/>
    </xf>
    <xf numFmtId="0" fontId="5" fillId="0" borderId="19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center"/>
    </xf>
    <xf numFmtId="1" fontId="9" fillId="7" borderId="1" xfId="0" applyNumberFormat="1" applyFont="1" applyFill="1" applyBorder="1" applyAlignment="1">
      <alignment horizontal="center" vertical="top" wrapText="1"/>
    </xf>
    <xf numFmtId="1" fontId="5" fillId="7" borderId="1" xfId="0" applyNumberFormat="1" applyFont="1" applyFill="1" applyBorder="1" applyAlignment="1">
      <alignment horizontal="center" vertical="top" wrapText="1"/>
    </xf>
    <xf numFmtId="0" fontId="7" fillId="9" borderId="39" xfId="0" applyFont="1" applyFill="1" applyBorder="1" applyAlignment="1">
      <alignment horizontal="center" vertical="center" wrapText="1"/>
    </xf>
    <xf numFmtId="2" fontId="9" fillId="7" borderId="8" xfId="0" applyNumberFormat="1" applyFont="1" applyFill="1" applyBorder="1" applyAlignment="1">
      <alignment horizontal="center" vertical="top" wrapText="1"/>
    </xf>
    <xf numFmtId="2" fontId="0" fillId="7" borderId="40" xfId="0" applyNumberFormat="1" applyFont="1" applyFill="1" applyBorder="1" applyAlignment="1">
      <alignment horizontal="center"/>
    </xf>
    <xf numFmtId="2" fontId="0" fillId="7" borderId="38" xfId="0" applyNumberFormat="1" applyFont="1" applyFill="1" applyBorder="1" applyAlignment="1">
      <alignment horizontal="center"/>
    </xf>
    <xf numFmtId="2" fontId="0" fillId="7" borderId="27" xfId="0" applyNumberFormat="1" applyFont="1" applyFill="1" applyBorder="1" applyAlignment="1">
      <alignment horizontal="center"/>
    </xf>
    <xf numFmtId="0" fontId="5" fillId="0" borderId="20" xfId="0" applyFont="1" applyFill="1" applyBorder="1" applyAlignment="1">
      <alignment horizontal="left" vertical="top" wrapText="1"/>
    </xf>
    <xf numFmtId="0" fontId="5" fillId="0" borderId="21" xfId="0" applyFont="1" applyFill="1" applyBorder="1" applyAlignment="1">
      <alignment horizontal="left" vertical="top" wrapText="1"/>
    </xf>
    <xf numFmtId="0" fontId="0" fillId="12" borderId="0" xfId="0" applyFill="1" applyAlignment="1">
      <alignment wrapText="1"/>
    </xf>
    <xf numFmtId="1" fontId="9" fillId="7" borderId="2" xfId="0" applyNumberFormat="1" applyFont="1" applyFill="1" applyBorder="1" applyAlignment="1">
      <alignment horizontal="center" vertical="top" wrapText="1"/>
    </xf>
    <xf numFmtId="14" fontId="10" fillId="0" borderId="0" xfId="0" applyNumberFormat="1" applyFont="1" applyFill="1"/>
    <xf numFmtId="0" fontId="0" fillId="5" borderId="53" xfId="0" applyFill="1" applyBorder="1" applyAlignment="1">
      <alignment horizontal="center"/>
    </xf>
    <xf numFmtId="0" fontId="0" fillId="5" borderId="37" xfId="0" applyFill="1" applyBorder="1" applyAlignment="1">
      <alignment horizontal="center"/>
    </xf>
    <xf numFmtId="0" fontId="0" fillId="5" borderId="54" xfId="0" applyFill="1" applyBorder="1" applyAlignment="1">
      <alignment horizontal="center"/>
    </xf>
    <xf numFmtId="0" fontId="0" fillId="4" borderId="55" xfId="0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0" fontId="0" fillId="4" borderId="36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6" xfId="0" applyBorder="1"/>
    <xf numFmtId="0" fontId="0" fillId="0" borderId="56" xfId="0" applyBorder="1" applyAlignment="1">
      <alignment horizontal="center"/>
    </xf>
    <xf numFmtId="0" fontId="0" fillId="4" borderId="56" xfId="0" applyFill="1" applyBorder="1" applyAlignment="1">
      <alignment horizontal="center"/>
    </xf>
    <xf numFmtId="0" fontId="0" fillId="0" borderId="56" xfId="0" applyFill="1" applyBorder="1" applyAlignment="1">
      <alignment horizontal="center"/>
    </xf>
    <xf numFmtId="0" fontId="0" fillId="7" borderId="56" xfId="0" applyFill="1" applyBorder="1" applyAlignment="1">
      <alignment horizontal="center"/>
    </xf>
    <xf numFmtId="0" fontId="0" fillId="5" borderId="57" xfId="0" applyFill="1" applyBorder="1" applyAlignment="1">
      <alignment horizontal="center"/>
    </xf>
    <xf numFmtId="0" fontId="0" fillId="4" borderId="58" xfId="0" applyFill="1" applyBorder="1" applyAlignment="1">
      <alignment horizontal="center"/>
    </xf>
    <xf numFmtId="1" fontId="9" fillId="7" borderId="49" xfId="0" applyNumberFormat="1" applyFont="1" applyFill="1" applyBorder="1" applyAlignment="1">
      <alignment horizontal="center" vertical="top" wrapText="1"/>
    </xf>
    <xf numFmtId="2" fontId="0" fillId="7" borderId="59" xfId="0" applyNumberFormat="1" applyFont="1" applyFill="1" applyBorder="1" applyAlignment="1">
      <alignment horizontal="center"/>
    </xf>
    <xf numFmtId="2" fontId="9" fillId="7" borderId="50" xfId="0" applyNumberFormat="1" applyFont="1" applyFill="1" applyBorder="1" applyAlignment="1">
      <alignment horizontal="center" vertical="top" wrapText="1"/>
    </xf>
    <xf numFmtId="0" fontId="0" fillId="0" borderId="8" xfId="0" applyBorder="1"/>
    <xf numFmtId="0" fontId="1" fillId="9" borderId="1" xfId="0" applyFont="1" applyFill="1" applyBorder="1" applyAlignment="1">
      <alignment horizontal="center"/>
    </xf>
    <xf numFmtId="0" fontId="0" fillId="0" borderId="0" xfId="0" applyBorder="1" applyAlignment="1">
      <alignment vertical="center" wrapText="1"/>
    </xf>
    <xf numFmtId="10" fontId="0" fillId="7" borderId="1" xfId="0" applyNumberFormat="1" applyFill="1" applyBorder="1"/>
    <xf numFmtId="0" fontId="7" fillId="9" borderId="14" xfId="0" applyFont="1" applyFill="1" applyBorder="1" applyAlignment="1">
      <alignment horizontal="left" vertical="top" wrapText="1"/>
    </xf>
    <xf numFmtId="0" fontId="0" fillId="0" borderId="1" xfId="0" applyNumberFormat="1" applyBorder="1"/>
    <xf numFmtId="2" fontId="0" fillId="0" borderId="0" xfId="0" applyNumberFormat="1"/>
    <xf numFmtId="0" fontId="0" fillId="0" borderId="7" xfId="0" applyBorder="1"/>
    <xf numFmtId="0" fontId="1" fillId="3" borderId="48" xfId="0" applyFont="1" applyFill="1" applyBorder="1" applyAlignment="1">
      <alignment horizontal="right"/>
    </xf>
    <xf numFmtId="0" fontId="1" fillId="3" borderId="33" xfId="0" applyFont="1" applyFill="1" applyBorder="1" applyAlignment="1">
      <alignment horizontal="right"/>
    </xf>
    <xf numFmtId="0" fontId="0" fillId="0" borderId="64" xfId="0" applyBorder="1"/>
    <xf numFmtId="0" fontId="1" fillId="0" borderId="9" xfId="0" applyFont="1" applyBorder="1" applyAlignment="1">
      <alignment vertical="top"/>
    </xf>
    <xf numFmtId="0" fontId="7" fillId="3" borderId="6" xfId="0" applyFont="1" applyFill="1" applyBorder="1" applyAlignment="1">
      <alignment horizontal="right"/>
    </xf>
    <xf numFmtId="0" fontId="0" fillId="0" borderId="7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10" fontId="0" fillId="0" borderId="0" xfId="0" applyNumberFormat="1" applyBorder="1"/>
    <xf numFmtId="0" fontId="0" fillId="0" borderId="0" xfId="0" applyNumberFormat="1" applyBorder="1"/>
    <xf numFmtId="0" fontId="0" fillId="0" borderId="11" xfId="0" applyFill="1" applyBorder="1" applyAlignment="1">
      <alignment horizontal="center"/>
    </xf>
    <xf numFmtId="0" fontId="0" fillId="0" borderId="37" xfId="0" applyFill="1" applyBorder="1" applyAlignment="1">
      <alignment horizontal="center"/>
    </xf>
    <xf numFmtId="0" fontId="0" fillId="0" borderId="54" xfId="0" applyFill="1" applyBorder="1" applyAlignment="1">
      <alignment horizontal="center"/>
    </xf>
    <xf numFmtId="0" fontId="0" fillId="17" borderId="3" xfId="0" applyFill="1" applyBorder="1"/>
    <xf numFmtId="0" fontId="0" fillId="17" borderId="3" xfId="0" applyFill="1" applyBorder="1" applyAlignment="1">
      <alignment horizontal="center"/>
    </xf>
    <xf numFmtId="0" fontId="0" fillId="17" borderId="1" xfId="0" applyFill="1" applyBorder="1"/>
    <xf numFmtId="0" fontId="0" fillId="17" borderId="1" xfId="0" applyFill="1" applyBorder="1" applyAlignment="1">
      <alignment horizontal="center"/>
    </xf>
    <xf numFmtId="0" fontId="0" fillId="17" borderId="2" xfId="0" applyFill="1" applyBorder="1"/>
    <xf numFmtId="0" fontId="0" fillId="17" borderId="2" xfId="0" applyFill="1" applyBorder="1" applyAlignment="1">
      <alignment horizontal="center"/>
    </xf>
    <xf numFmtId="0" fontId="0" fillId="17" borderId="8" xfId="0" applyFill="1" applyBorder="1" applyAlignment="1">
      <alignment horizontal="center"/>
    </xf>
    <xf numFmtId="0" fontId="0" fillId="0" borderId="0" xfId="0" applyFill="1" applyBorder="1"/>
    <xf numFmtId="0" fontId="5" fillId="0" borderId="0" xfId="0" applyFont="1" applyFill="1" applyBorder="1" applyAlignment="1">
      <alignment horizontal="center"/>
    </xf>
    <xf numFmtId="10" fontId="0" fillId="0" borderId="0" xfId="0" applyNumberFormat="1" applyFill="1" applyBorder="1"/>
    <xf numFmtId="0" fontId="0" fillId="3" borderId="3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0" fillId="3" borderId="56" xfId="0" applyFont="1" applyFill="1" applyBorder="1" applyAlignment="1">
      <alignment horizontal="center"/>
    </xf>
    <xf numFmtId="0" fontId="0" fillId="3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8" borderId="15" xfId="0" applyFont="1" applyFill="1" applyBorder="1" applyAlignment="1">
      <alignment horizontal="center"/>
    </xf>
    <xf numFmtId="0" fontId="0" fillId="8" borderId="15" xfId="0" applyFill="1" applyBorder="1" applyAlignment="1">
      <alignment horizontal="center"/>
    </xf>
    <xf numFmtId="0" fontId="1" fillId="8" borderId="16" xfId="0" applyFont="1" applyFill="1" applyBorder="1" applyAlignment="1">
      <alignment horizontal="center"/>
    </xf>
    <xf numFmtId="0" fontId="0" fillId="8" borderId="16" xfId="0" applyFill="1" applyBorder="1" applyAlignment="1">
      <alignment horizontal="center"/>
    </xf>
    <xf numFmtId="0" fontId="7" fillId="15" borderId="1" xfId="0" applyFont="1" applyFill="1" applyBorder="1" applyAlignment="1">
      <alignment horizontal="center"/>
    </xf>
    <xf numFmtId="0" fontId="5" fillId="15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4" borderId="37" xfId="0" applyFont="1" applyFill="1" applyBorder="1" applyAlignment="1">
      <alignment horizontal="center"/>
    </xf>
    <xf numFmtId="0" fontId="1" fillId="4" borderId="3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8" borderId="29" xfId="0" applyFont="1" applyFill="1" applyBorder="1" applyAlignment="1">
      <alignment horizontal="center"/>
    </xf>
    <xf numFmtId="0" fontId="0" fillId="8" borderId="29" xfId="0" applyFill="1" applyBorder="1" applyAlignment="1">
      <alignment horizontal="center"/>
    </xf>
    <xf numFmtId="0" fontId="1" fillId="0" borderId="1" xfId="0" applyFont="1" applyFill="1" applyBorder="1" applyAlignment="1">
      <alignment horizontal="left" vertical="top"/>
    </xf>
    <xf numFmtId="0" fontId="12" fillId="14" borderId="9" xfId="0" applyFont="1" applyFill="1" applyBorder="1" applyAlignment="1">
      <alignment horizontal="center" vertical="center" wrapText="1"/>
    </xf>
    <xf numFmtId="0" fontId="12" fillId="14" borderId="45" xfId="0" applyFont="1" applyFill="1" applyBorder="1" applyAlignment="1">
      <alignment horizontal="center" vertical="center" wrapText="1"/>
    </xf>
    <xf numFmtId="0" fontId="12" fillId="14" borderId="10" xfId="0" applyFont="1" applyFill="1" applyBorder="1" applyAlignment="1">
      <alignment horizontal="center" vertical="center" wrapText="1"/>
    </xf>
    <xf numFmtId="0" fontId="12" fillId="14" borderId="66" xfId="0" applyFont="1" applyFill="1" applyBorder="1" applyAlignment="1">
      <alignment horizontal="center" vertical="center" wrapText="1"/>
    </xf>
    <xf numFmtId="0" fontId="12" fillId="14" borderId="0" xfId="0" applyFont="1" applyFill="1" applyBorder="1" applyAlignment="1">
      <alignment horizontal="center" vertical="center" wrapText="1"/>
    </xf>
    <xf numFmtId="0" fontId="12" fillId="14" borderId="67" xfId="0" applyFont="1" applyFill="1" applyBorder="1" applyAlignment="1">
      <alignment horizontal="center" vertical="center" wrapText="1"/>
    </xf>
    <xf numFmtId="0" fontId="12" fillId="14" borderId="11" xfId="0" applyFont="1" applyFill="1" applyBorder="1" applyAlignment="1">
      <alignment horizontal="center" vertical="center" wrapText="1"/>
    </xf>
    <xf numFmtId="0" fontId="12" fillId="14" borderId="4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7" fillId="16" borderId="4" xfId="0" applyFont="1" applyFill="1" applyBorder="1" applyAlignment="1">
      <alignment horizontal="center"/>
    </xf>
    <xf numFmtId="0" fontId="17" fillId="16" borderId="5" xfId="0" applyFont="1" applyFill="1" applyBorder="1" applyAlignment="1">
      <alignment horizontal="center"/>
    </xf>
    <xf numFmtId="0" fontId="1" fillId="8" borderId="63" xfId="0" applyFont="1" applyFill="1" applyBorder="1" applyAlignment="1">
      <alignment horizontal="center"/>
    </xf>
    <xf numFmtId="0" fontId="1" fillId="8" borderId="40" xfId="0" applyFont="1" applyFill="1" applyBorder="1" applyAlignment="1">
      <alignment horizontal="center"/>
    </xf>
    <xf numFmtId="0" fontId="1" fillId="8" borderId="65" xfId="0" applyFont="1" applyFill="1" applyBorder="1" applyAlignment="1">
      <alignment horizontal="center"/>
    </xf>
    <xf numFmtId="0" fontId="1" fillId="8" borderId="38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1" fillId="9" borderId="14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3" fillId="16" borderId="1" xfId="0" applyFont="1" applyFill="1" applyBorder="1" applyAlignment="1">
      <alignment horizontal="center"/>
    </xf>
    <xf numFmtId="0" fontId="0" fillId="16" borderId="0" xfId="0" applyFill="1" applyAlignment="1">
      <alignment horizontal="center"/>
    </xf>
    <xf numFmtId="0" fontId="0" fillId="16" borderId="1" xfId="0" applyFill="1" applyBorder="1" applyAlignment="1">
      <alignment horizontal="center"/>
    </xf>
    <xf numFmtId="0" fontId="1" fillId="3" borderId="1" xfId="0" applyFont="1" applyFill="1" applyBorder="1" applyAlignment="1"/>
    <xf numFmtId="0" fontId="0" fillId="3" borderId="1" xfId="0" applyFill="1" applyBorder="1" applyAlignment="1"/>
    <xf numFmtId="0" fontId="0" fillId="0" borderId="0" xfId="0" applyFill="1" applyAlignment="1">
      <alignment horizontal="center"/>
    </xf>
    <xf numFmtId="0" fontId="1" fillId="12" borderId="0" xfId="0" applyFont="1" applyFill="1" applyAlignment="1">
      <alignment horizontal="center" vertical="center" wrapText="1"/>
    </xf>
    <xf numFmtId="0" fontId="7" fillId="9" borderId="49" xfId="0" applyFont="1" applyFill="1" applyBorder="1" applyAlignment="1">
      <alignment horizontal="center" vertical="center" wrapText="1"/>
    </xf>
    <xf numFmtId="0" fontId="7" fillId="9" borderId="50" xfId="0" applyFont="1" applyFill="1" applyBorder="1" applyAlignment="1">
      <alignment horizontal="center" vertical="center" wrapText="1"/>
    </xf>
    <xf numFmtId="0" fontId="7" fillId="9" borderId="51" xfId="0" applyFont="1" applyFill="1" applyBorder="1" applyAlignment="1">
      <alignment horizontal="center" vertical="center" wrapText="1"/>
    </xf>
    <xf numFmtId="0" fontId="7" fillId="9" borderId="52" xfId="0" applyFont="1" applyFill="1" applyBorder="1" applyAlignment="1">
      <alignment horizontal="center" vertical="center" wrapText="1"/>
    </xf>
    <xf numFmtId="0" fontId="7" fillId="9" borderId="15" xfId="0" applyFont="1" applyFill="1" applyBorder="1" applyAlignment="1">
      <alignment horizontal="center" vertical="center" wrapText="1"/>
    </xf>
    <xf numFmtId="0" fontId="7" fillId="9" borderId="44" xfId="0" applyFont="1" applyFill="1" applyBorder="1" applyAlignment="1">
      <alignment horizontal="center" vertical="center" wrapText="1"/>
    </xf>
    <xf numFmtId="0" fontId="1" fillId="9" borderId="60" xfId="0" applyFont="1" applyFill="1" applyBorder="1" applyAlignment="1">
      <alignment horizontal="center" wrapText="1"/>
    </xf>
    <xf numFmtId="0" fontId="1" fillId="9" borderId="61" xfId="0" applyFont="1" applyFill="1" applyBorder="1" applyAlignment="1">
      <alignment horizontal="center" wrapText="1"/>
    </xf>
    <xf numFmtId="0" fontId="1" fillId="9" borderId="62" xfId="0" applyFont="1" applyFill="1" applyBorder="1" applyAlignment="1">
      <alignment horizontal="center" wrapText="1"/>
    </xf>
    <xf numFmtId="0" fontId="1" fillId="9" borderId="63" xfId="0" applyFont="1" applyFill="1" applyBorder="1" applyAlignment="1">
      <alignment horizontal="center" wrapText="1"/>
    </xf>
    <xf numFmtId="0" fontId="1" fillId="9" borderId="41" xfId="0" applyFont="1" applyFill="1" applyBorder="1" applyAlignment="1">
      <alignment horizontal="center" wrapText="1"/>
    </xf>
    <xf numFmtId="0" fontId="1" fillId="9" borderId="40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7" xfId="0" applyFont="1" applyFill="1" applyBorder="1" applyAlignment="1">
      <alignment horizontal="center" vertical="center" wrapText="1"/>
    </xf>
    <xf numFmtId="0" fontId="1" fillId="9" borderId="16" xfId="0" applyFont="1" applyFill="1" applyBorder="1" applyAlignment="1">
      <alignment horizontal="center" wrapText="1"/>
    </xf>
    <xf numFmtId="0" fontId="1" fillId="9" borderId="28" xfId="0" applyFont="1" applyFill="1" applyBorder="1" applyAlignment="1">
      <alignment horizontal="center" wrapText="1"/>
    </xf>
    <xf numFmtId="0" fontId="1" fillId="0" borderId="0" xfId="0" applyFont="1" applyAlignment="1">
      <alignment horizontal="left"/>
    </xf>
    <xf numFmtId="0" fontId="7" fillId="7" borderId="36" xfId="0" applyFont="1" applyFill="1" applyBorder="1" applyAlignment="1">
      <alignment horizontal="center" vertical="top" wrapText="1"/>
    </xf>
    <xf numFmtId="0" fontId="7" fillId="7" borderId="13" xfId="0" applyFont="1" applyFill="1" applyBorder="1" applyAlignment="1">
      <alignment horizontal="center" vertical="top" wrapText="1"/>
    </xf>
    <xf numFmtId="0" fontId="11" fillId="8" borderId="42" xfId="0" applyFont="1" applyFill="1" applyBorder="1" applyAlignment="1">
      <alignment horizontal="center" vertical="center" wrapText="1"/>
    </xf>
    <xf numFmtId="0" fontId="11" fillId="8" borderId="43" xfId="0" applyFont="1" applyFill="1" applyBorder="1" applyAlignment="1">
      <alignment horizontal="center" vertical="center" wrapText="1"/>
    </xf>
    <xf numFmtId="0" fontId="11" fillId="8" borderId="44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0" fillId="0" borderId="1" xfId="0" applyFont="1" applyBorder="1" applyAlignment="1">
      <alignment horizontal="left" wrapText="1"/>
    </xf>
    <xf numFmtId="0" fontId="11" fillId="13" borderId="42" xfId="0" applyFont="1" applyFill="1" applyBorder="1" applyAlignment="1">
      <alignment horizontal="center" vertical="center" wrapText="1"/>
    </xf>
    <xf numFmtId="0" fontId="11" fillId="13" borderId="43" xfId="0" applyFont="1" applyFill="1" applyBorder="1" applyAlignment="1">
      <alignment horizontal="center" vertical="center" wrapText="1"/>
    </xf>
    <xf numFmtId="0" fontId="11" fillId="13" borderId="44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wrapText="1"/>
    </xf>
    <xf numFmtId="0" fontId="1" fillId="8" borderId="45" xfId="0" applyFont="1" applyFill="1" applyBorder="1" applyAlignment="1">
      <alignment horizontal="center" wrapText="1"/>
    </xf>
    <xf numFmtId="0" fontId="1" fillId="8" borderId="10" xfId="0" applyFont="1" applyFill="1" applyBorder="1" applyAlignment="1">
      <alignment horizontal="center" wrapText="1"/>
    </xf>
    <xf numFmtId="0" fontId="1" fillId="8" borderId="11" xfId="0" applyFont="1" applyFill="1" applyBorder="1" applyAlignment="1">
      <alignment horizontal="center" wrapText="1"/>
    </xf>
    <xf numFmtId="0" fontId="1" fillId="8" borderId="41" xfId="0" applyFont="1" applyFill="1" applyBorder="1" applyAlignment="1">
      <alignment horizontal="center" wrapText="1"/>
    </xf>
    <xf numFmtId="0" fontId="1" fillId="8" borderId="12" xfId="0" applyFont="1" applyFill="1" applyBorder="1" applyAlignment="1">
      <alignment horizontal="center" wrapText="1"/>
    </xf>
    <xf numFmtId="0" fontId="1" fillId="13" borderId="9" xfId="0" applyFont="1" applyFill="1" applyBorder="1" applyAlignment="1">
      <alignment horizontal="center" wrapText="1"/>
    </xf>
    <xf numFmtId="0" fontId="1" fillId="13" borderId="45" xfId="0" applyFont="1" applyFill="1" applyBorder="1" applyAlignment="1">
      <alignment horizontal="center" wrapText="1"/>
    </xf>
    <xf numFmtId="0" fontId="1" fillId="13" borderId="10" xfId="0" applyFont="1" applyFill="1" applyBorder="1" applyAlignment="1">
      <alignment horizontal="center" wrapText="1"/>
    </xf>
    <xf numFmtId="0" fontId="1" fillId="13" borderId="11" xfId="0" applyFont="1" applyFill="1" applyBorder="1" applyAlignment="1">
      <alignment horizontal="center" wrapText="1"/>
    </xf>
    <xf numFmtId="0" fontId="1" fillId="13" borderId="41" xfId="0" applyFont="1" applyFill="1" applyBorder="1" applyAlignment="1">
      <alignment horizontal="center" wrapText="1"/>
    </xf>
    <xf numFmtId="0" fontId="1" fillId="13" borderId="12" xfId="0" applyFont="1" applyFill="1" applyBorder="1" applyAlignment="1">
      <alignment horizontal="center" wrapText="1"/>
    </xf>
    <xf numFmtId="10" fontId="0" fillId="7" borderId="25" xfId="0" applyNumberFormat="1" applyFont="1" applyFill="1" applyBorder="1" applyAlignment="1">
      <alignment horizontal="center"/>
    </xf>
    <xf numFmtId="0" fontId="0" fillId="7" borderId="26" xfId="0" applyFont="1" applyFill="1" applyBorder="1" applyAlignment="1">
      <alignment horizontal="center"/>
    </xf>
    <xf numFmtId="0" fontId="0" fillId="7" borderId="27" xfId="0" applyFont="1" applyFill="1" applyBorder="1" applyAlignment="1">
      <alignment horizontal="center"/>
    </xf>
    <xf numFmtId="0" fontId="1" fillId="9" borderId="16" xfId="0" applyFont="1" applyFill="1" applyBorder="1" applyAlignment="1">
      <alignment horizontal="center" vertical="center" wrapText="1"/>
    </xf>
    <xf numFmtId="0" fontId="1" fillId="9" borderId="28" xfId="0" applyFont="1" applyFill="1" applyBorder="1" applyAlignment="1">
      <alignment horizontal="center" vertical="center" wrapText="1"/>
    </xf>
    <xf numFmtId="0" fontId="7" fillId="9" borderId="46" xfId="0" applyFont="1" applyFill="1" applyBorder="1" applyAlignment="1">
      <alignment horizontal="center" vertical="center"/>
    </xf>
    <xf numFmtId="0" fontId="7" fillId="9" borderId="47" xfId="0" applyFont="1" applyFill="1" applyBorder="1" applyAlignment="1">
      <alignment horizontal="center" vertical="center"/>
    </xf>
    <xf numFmtId="0" fontId="7" fillId="9" borderId="48" xfId="0" applyFont="1" applyFill="1" applyBorder="1" applyAlignment="1">
      <alignment horizontal="center" vertical="center"/>
    </xf>
  </cellXfs>
  <cellStyles count="1">
    <cellStyle name="Normal" xfId="0" builtinId="0"/>
  </cellStyles>
  <dxfs count="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E7E6E6"/>
      <color rgb="FFFFDF79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4175760</xdr:colOff>
          <xdr:row>140</xdr:row>
          <xdr:rowOff>182880</xdr:rowOff>
        </xdr:from>
        <xdr:to>
          <xdr:col>3</xdr:col>
          <xdr:colOff>742950</xdr:colOff>
          <xdr:row>142</xdr:row>
          <xdr:rowOff>19050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4175760</xdr:colOff>
          <xdr:row>153</xdr:row>
          <xdr:rowOff>182880</xdr:rowOff>
        </xdr:from>
        <xdr:to>
          <xdr:col>3</xdr:col>
          <xdr:colOff>742950</xdr:colOff>
          <xdr:row>155</xdr:row>
          <xdr:rowOff>19050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7"/>
  <sheetViews>
    <sheetView tabSelected="1" zoomScaleNormal="100" workbookViewId="0">
      <pane xSplit="1" ySplit="11" topLeftCell="B129" activePane="bottomRight" state="frozen"/>
      <selection pane="topRight" activeCell="B1" sqref="B1"/>
      <selection pane="bottomLeft" activeCell="A11" sqref="A11"/>
      <selection pane="bottomRight" activeCell="B137" sqref="B137"/>
    </sheetView>
  </sheetViews>
  <sheetFormatPr defaultRowHeight="14.4" x14ac:dyDescent="0.3"/>
  <cols>
    <col min="1" max="1" width="13.6640625" customWidth="1"/>
    <col min="2" max="2" width="30" customWidth="1"/>
    <col min="3" max="3" width="61.44140625" customWidth="1"/>
    <col min="4" max="4" width="22" customWidth="1"/>
    <col min="5" max="5" width="16.33203125" customWidth="1"/>
    <col min="6" max="6" width="12.5546875" customWidth="1"/>
    <col min="7" max="7" width="16.44140625" customWidth="1"/>
    <col min="8" max="8" width="11.6640625" customWidth="1"/>
    <col min="9" max="9" width="21.6640625" customWidth="1"/>
    <col min="10" max="11" width="17.33203125" customWidth="1"/>
    <col min="12" max="12" width="19.6640625" customWidth="1"/>
    <col min="13" max="13" width="12.5546875" customWidth="1"/>
    <col min="14" max="14" width="18.44140625" customWidth="1"/>
  </cols>
  <sheetData>
    <row r="1" spans="1:14" x14ac:dyDescent="0.3">
      <c r="B1" s="160" t="s">
        <v>1814</v>
      </c>
      <c r="C1" s="161"/>
    </row>
    <row r="2" spans="1:14" ht="15" customHeight="1" x14ac:dyDescent="0.3">
      <c r="B2" s="3" t="s">
        <v>0</v>
      </c>
      <c r="C2" s="17"/>
      <c r="E2" s="176" t="s">
        <v>1860</v>
      </c>
      <c r="F2" s="177"/>
      <c r="G2" s="178"/>
      <c r="I2" s="124" t="s">
        <v>1</v>
      </c>
    </row>
    <row r="3" spans="1:14" x14ac:dyDescent="0.3">
      <c r="B3" s="3" t="s">
        <v>2</v>
      </c>
      <c r="C3" s="17"/>
      <c r="D3" s="34"/>
      <c r="E3" s="179"/>
      <c r="F3" s="180"/>
      <c r="G3" s="181"/>
      <c r="H3" s="52"/>
      <c r="I3" s="41" t="s">
        <v>3</v>
      </c>
    </row>
    <row r="4" spans="1:14" x14ac:dyDescent="0.3">
      <c r="B4" s="3" t="s">
        <v>4</v>
      </c>
      <c r="C4" s="16"/>
      <c r="E4" s="179"/>
      <c r="F4" s="180"/>
      <c r="G4" s="181"/>
      <c r="H4" s="52"/>
      <c r="I4" s="42" t="s">
        <v>5</v>
      </c>
    </row>
    <row r="5" spans="1:14" ht="15" customHeight="1" x14ac:dyDescent="0.3">
      <c r="B5" s="3" t="s">
        <v>6</v>
      </c>
      <c r="C5" s="16"/>
      <c r="E5" s="182"/>
      <c r="F5" s="183"/>
      <c r="G5" s="184"/>
      <c r="H5" s="125"/>
      <c r="I5" s="44" t="s">
        <v>7</v>
      </c>
    </row>
    <row r="6" spans="1:14" ht="15" customHeight="1" x14ac:dyDescent="0.3">
      <c r="B6" s="3" t="s">
        <v>8</v>
      </c>
      <c r="C6" s="17"/>
      <c r="E6" s="125"/>
      <c r="F6" s="125"/>
      <c r="G6" s="125"/>
      <c r="H6" s="125"/>
    </row>
    <row r="7" spans="1:14" x14ac:dyDescent="0.3">
      <c r="B7" s="3" t="s">
        <v>9</v>
      </c>
      <c r="C7" s="16"/>
      <c r="E7" s="125"/>
      <c r="F7" s="125"/>
      <c r="G7" s="125"/>
      <c r="H7" s="125"/>
    </row>
    <row r="8" spans="1:14" ht="26.4" customHeight="1" x14ac:dyDescent="0.3">
      <c r="B8" s="175" t="s">
        <v>1852</v>
      </c>
      <c r="C8" s="175"/>
      <c r="E8" s="125"/>
      <c r="F8" s="125"/>
      <c r="G8" s="125"/>
      <c r="H8" s="125"/>
      <c r="L8" s="43"/>
    </row>
    <row r="9" spans="1:14" x14ac:dyDescent="0.3">
      <c r="B9" s="175"/>
      <c r="C9" s="175"/>
      <c r="H9" s="52"/>
    </row>
    <row r="10" spans="1:14" x14ac:dyDescent="0.3">
      <c r="F10" s="169" t="s">
        <v>10</v>
      </c>
      <c r="G10" s="170"/>
      <c r="H10" s="26"/>
      <c r="M10" s="39" t="s">
        <v>10</v>
      </c>
    </row>
    <row r="11" spans="1:14" ht="46.5" customHeight="1" thickBot="1" x14ac:dyDescent="0.35">
      <c r="A11" s="5" t="s">
        <v>11</v>
      </c>
      <c r="B11" s="6" t="s">
        <v>12</v>
      </c>
      <c r="C11" s="7" t="s">
        <v>13</v>
      </c>
      <c r="D11" s="7" t="s">
        <v>14</v>
      </c>
      <c r="E11" s="7" t="s">
        <v>15</v>
      </c>
      <c r="F11" s="8" t="s">
        <v>16</v>
      </c>
      <c r="G11" s="9" t="s">
        <v>17</v>
      </c>
      <c r="H11" s="27" t="s">
        <v>18</v>
      </c>
      <c r="I11" s="6" t="s">
        <v>19</v>
      </c>
      <c r="J11" s="6" t="s">
        <v>20</v>
      </c>
      <c r="K11" s="6" t="s">
        <v>1853</v>
      </c>
      <c r="L11" s="6" t="s">
        <v>21</v>
      </c>
      <c r="M11" s="8" t="s">
        <v>22</v>
      </c>
      <c r="N11" s="6" t="s">
        <v>23</v>
      </c>
    </row>
    <row r="12" spans="1:14" x14ac:dyDescent="0.3">
      <c r="A12" s="153" t="s">
        <v>24</v>
      </c>
      <c r="B12" s="123"/>
      <c r="C12" s="19"/>
      <c r="D12" s="19"/>
      <c r="E12" s="20"/>
      <c r="F12" s="21"/>
      <c r="G12" s="21"/>
      <c r="H12" s="31"/>
      <c r="I12" s="28">
        <f>(30-H12)</f>
        <v>30</v>
      </c>
      <c r="J12" s="106">
        <f>F12*H12</f>
        <v>0</v>
      </c>
      <c r="K12" s="140"/>
      <c r="L12" s="112"/>
      <c r="M12" s="109"/>
      <c r="N12" s="20"/>
    </row>
    <row r="13" spans="1:14" x14ac:dyDescent="0.3">
      <c r="A13" s="154" t="s">
        <v>25</v>
      </c>
      <c r="B13" s="4"/>
      <c r="C13" s="4"/>
      <c r="D13" s="4"/>
      <c r="E13" s="16"/>
      <c r="F13" s="40"/>
      <c r="G13" s="40"/>
      <c r="H13" s="32"/>
      <c r="I13" s="29">
        <f t="shared" ref="I13:I43" si="0">(30-H13)</f>
        <v>30</v>
      </c>
      <c r="J13" s="107">
        <f t="shared" ref="J13:J43" si="1">F13*H13</f>
        <v>0</v>
      </c>
      <c r="K13" s="141"/>
      <c r="L13" s="16"/>
      <c r="M13" s="110"/>
      <c r="N13" s="16"/>
    </row>
    <row r="14" spans="1:14" x14ac:dyDescent="0.3">
      <c r="A14" s="154" t="s">
        <v>26</v>
      </c>
      <c r="B14" s="4"/>
      <c r="C14" s="4"/>
      <c r="D14" s="4"/>
      <c r="E14" s="16"/>
      <c r="F14" s="40"/>
      <c r="G14" s="40"/>
      <c r="H14" s="32"/>
      <c r="I14" s="29">
        <f t="shared" si="0"/>
        <v>30</v>
      </c>
      <c r="J14" s="107">
        <f t="shared" si="1"/>
        <v>0</v>
      </c>
      <c r="K14" s="141"/>
      <c r="L14" s="16"/>
      <c r="M14" s="110"/>
      <c r="N14" s="16"/>
    </row>
    <row r="15" spans="1:14" ht="15" thickBot="1" x14ac:dyDescent="0.35">
      <c r="A15" s="155" t="s">
        <v>27</v>
      </c>
      <c r="B15" s="22"/>
      <c r="C15" s="22"/>
      <c r="D15" s="22"/>
      <c r="E15" s="23"/>
      <c r="F15" s="24"/>
      <c r="G15" s="24"/>
      <c r="H15" s="33"/>
      <c r="I15" s="30">
        <f t="shared" si="0"/>
        <v>30</v>
      </c>
      <c r="J15" s="108">
        <f t="shared" si="1"/>
        <v>0</v>
      </c>
      <c r="K15" s="142"/>
      <c r="L15" s="23"/>
      <c r="M15" s="111"/>
      <c r="N15" s="23"/>
    </row>
    <row r="16" spans="1:14" x14ac:dyDescent="0.3">
      <c r="A16" s="153" t="s">
        <v>28</v>
      </c>
      <c r="B16" s="123"/>
      <c r="C16" s="19"/>
      <c r="D16" s="19"/>
      <c r="E16" s="31"/>
      <c r="F16" s="21"/>
      <c r="G16" s="21"/>
      <c r="H16" s="31"/>
      <c r="I16" s="28">
        <f t="shared" si="0"/>
        <v>30</v>
      </c>
      <c r="J16" s="106">
        <f t="shared" si="1"/>
        <v>0</v>
      </c>
      <c r="K16" s="140"/>
      <c r="L16" s="112"/>
      <c r="M16" s="109"/>
      <c r="N16" s="20"/>
    </row>
    <row r="17" spans="1:14" x14ac:dyDescent="0.3">
      <c r="A17" s="154" t="s">
        <v>29</v>
      </c>
      <c r="B17" s="4"/>
      <c r="C17" s="4"/>
      <c r="D17" s="4"/>
      <c r="E17" s="16"/>
      <c r="F17" s="40"/>
      <c r="G17" s="40"/>
      <c r="H17" s="32"/>
      <c r="I17" s="29">
        <f t="shared" si="0"/>
        <v>30</v>
      </c>
      <c r="J17" s="107">
        <f t="shared" si="1"/>
        <v>0</v>
      </c>
      <c r="K17" s="141"/>
      <c r="L17" s="16"/>
      <c r="M17" s="110"/>
      <c r="N17" s="16"/>
    </row>
    <row r="18" spans="1:14" x14ac:dyDescent="0.3">
      <c r="A18" s="154" t="s">
        <v>30</v>
      </c>
      <c r="B18" s="4"/>
      <c r="C18" s="4"/>
      <c r="D18" s="4"/>
      <c r="E18" s="16"/>
      <c r="F18" s="40"/>
      <c r="G18" s="40"/>
      <c r="H18" s="32"/>
      <c r="I18" s="29">
        <f t="shared" si="0"/>
        <v>30</v>
      </c>
      <c r="J18" s="107">
        <f t="shared" si="1"/>
        <v>0</v>
      </c>
      <c r="K18" s="141"/>
      <c r="L18" s="16"/>
      <c r="M18" s="110"/>
      <c r="N18" s="16"/>
    </row>
    <row r="19" spans="1:14" ht="15" thickBot="1" x14ac:dyDescent="0.35">
      <c r="A19" s="155" t="s">
        <v>31</v>
      </c>
      <c r="B19" s="22"/>
      <c r="C19" s="22"/>
      <c r="D19" s="22"/>
      <c r="E19" s="23"/>
      <c r="F19" s="24"/>
      <c r="G19" s="24"/>
      <c r="H19" s="33"/>
      <c r="I19" s="30">
        <f t="shared" si="0"/>
        <v>30</v>
      </c>
      <c r="J19" s="108">
        <f t="shared" si="1"/>
        <v>0</v>
      </c>
      <c r="K19" s="142"/>
      <c r="L19" s="23"/>
      <c r="M19" s="111"/>
      <c r="N19" s="23"/>
    </row>
    <row r="20" spans="1:14" x14ac:dyDescent="0.3">
      <c r="A20" s="153" t="s">
        <v>32</v>
      </c>
      <c r="B20" s="123"/>
      <c r="C20" s="19"/>
      <c r="D20" s="19"/>
      <c r="E20" s="20"/>
      <c r="F20" s="21"/>
      <c r="G20" s="21"/>
      <c r="H20" s="31"/>
      <c r="I20" s="28">
        <f t="shared" si="0"/>
        <v>30</v>
      </c>
      <c r="J20" s="106">
        <f t="shared" si="1"/>
        <v>0</v>
      </c>
      <c r="K20" s="140"/>
      <c r="L20" s="112"/>
      <c r="M20" s="109"/>
      <c r="N20" s="20"/>
    </row>
    <row r="21" spans="1:14" x14ac:dyDescent="0.3">
      <c r="A21" s="154" t="s">
        <v>33</v>
      </c>
      <c r="B21" s="4"/>
      <c r="C21" s="4"/>
      <c r="D21" s="4"/>
      <c r="E21" s="16"/>
      <c r="F21" s="40"/>
      <c r="G21" s="40"/>
      <c r="H21" s="32"/>
      <c r="I21" s="29">
        <f t="shared" si="0"/>
        <v>30</v>
      </c>
      <c r="J21" s="107">
        <f t="shared" si="1"/>
        <v>0</v>
      </c>
      <c r="K21" s="141"/>
      <c r="L21" s="16"/>
      <c r="M21" s="110"/>
      <c r="N21" s="16"/>
    </row>
    <row r="22" spans="1:14" x14ac:dyDescent="0.3">
      <c r="A22" s="154" t="s">
        <v>34</v>
      </c>
      <c r="B22" s="4"/>
      <c r="C22" s="4"/>
      <c r="D22" s="4"/>
      <c r="E22" s="16"/>
      <c r="F22" s="40"/>
      <c r="G22" s="40"/>
      <c r="H22" s="32"/>
      <c r="I22" s="29">
        <f t="shared" si="0"/>
        <v>30</v>
      </c>
      <c r="J22" s="107">
        <f t="shared" si="1"/>
        <v>0</v>
      </c>
      <c r="K22" s="141"/>
      <c r="L22" s="16"/>
      <c r="M22" s="110"/>
      <c r="N22" s="16"/>
    </row>
    <row r="23" spans="1:14" ht="15" thickBot="1" x14ac:dyDescent="0.35">
      <c r="A23" s="155" t="s">
        <v>35</v>
      </c>
      <c r="B23" s="22"/>
      <c r="C23" s="22"/>
      <c r="D23" s="22"/>
      <c r="E23" s="23"/>
      <c r="F23" s="24"/>
      <c r="G23" s="24"/>
      <c r="H23" s="33"/>
      <c r="I23" s="30">
        <f t="shared" si="0"/>
        <v>30</v>
      </c>
      <c r="J23" s="108">
        <f t="shared" si="1"/>
        <v>0</v>
      </c>
      <c r="K23" s="142"/>
      <c r="L23" s="23"/>
      <c r="M23" s="111"/>
      <c r="N23" s="23"/>
    </row>
    <row r="24" spans="1:14" x14ac:dyDescent="0.3">
      <c r="A24" s="153" t="s">
        <v>36</v>
      </c>
      <c r="B24" s="123"/>
      <c r="C24" s="19"/>
      <c r="D24" s="19"/>
      <c r="E24" s="20"/>
      <c r="F24" s="21"/>
      <c r="G24" s="21"/>
      <c r="H24" s="31"/>
      <c r="I24" s="28">
        <f t="shared" si="0"/>
        <v>30</v>
      </c>
      <c r="J24" s="106">
        <f t="shared" si="1"/>
        <v>0</v>
      </c>
      <c r="K24" s="140"/>
      <c r="L24" s="112"/>
      <c r="M24" s="109"/>
      <c r="N24" s="20"/>
    </row>
    <row r="25" spans="1:14" x14ac:dyDescent="0.3">
      <c r="A25" s="154" t="s">
        <v>37</v>
      </c>
      <c r="B25" s="4"/>
      <c r="C25" s="4"/>
      <c r="D25" s="4"/>
      <c r="E25" s="16"/>
      <c r="F25" s="40"/>
      <c r="G25" s="40"/>
      <c r="H25" s="32"/>
      <c r="I25" s="29">
        <f t="shared" si="0"/>
        <v>30</v>
      </c>
      <c r="J25" s="107">
        <f t="shared" si="1"/>
        <v>0</v>
      </c>
      <c r="K25" s="141"/>
      <c r="L25" s="16"/>
      <c r="M25" s="110"/>
      <c r="N25" s="16"/>
    </row>
    <row r="26" spans="1:14" x14ac:dyDescent="0.3">
      <c r="A26" s="154" t="s">
        <v>38</v>
      </c>
      <c r="B26" s="4"/>
      <c r="C26" s="4"/>
      <c r="D26" s="4"/>
      <c r="E26" s="16"/>
      <c r="F26" s="40"/>
      <c r="G26" s="40"/>
      <c r="H26" s="32"/>
      <c r="I26" s="29">
        <f t="shared" si="0"/>
        <v>30</v>
      </c>
      <c r="J26" s="107">
        <f t="shared" si="1"/>
        <v>0</v>
      </c>
      <c r="K26" s="141"/>
      <c r="L26" s="16"/>
      <c r="M26" s="110"/>
      <c r="N26" s="16"/>
    </row>
    <row r="27" spans="1:14" ht="15" thickBot="1" x14ac:dyDescent="0.35">
      <c r="A27" s="155" t="s">
        <v>39</v>
      </c>
      <c r="B27" s="22"/>
      <c r="C27" s="22"/>
      <c r="D27" s="22"/>
      <c r="E27" s="23"/>
      <c r="F27" s="24"/>
      <c r="G27" s="24"/>
      <c r="H27" s="33"/>
      <c r="I27" s="30">
        <f t="shared" si="0"/>
        <v>30</v>
      </c>
      <c r="J27" s="108">
        <f t="shared" si="1"/>
        <v>0</v>
      </c>
      <c r="K27" s="142"/>
      <c r="L27" s="23"/>
      <c r="M27" s="111"/>
      <c r="N27" s="23"/>
    </row>
    <row r="28" spans="1:14" x14ac:dyDescent="0.3">
      <c r="A28" s="153" t="s">
        <v>40</v>
      </c>
      <c r="B28" s="123"/>
      <c r="C28" s="19"/>
      <c r="D28" s="19"/>
      <c r="E28" s="20"/>
      <c r="F28" s="21"/>
      <c r="G28" s="21"/>
      <c r="H28" s="31"/>
      <c r="I28" s="28">
        <f t="shared" si="0"/>
        <v>30</v>
      </c>
      <c r="J28" s="106">
        <f t="shared" si="1"/>
        <v>0</v>
      </c>
      <c r="K28" s="140"/>
      <c r="L28" s="112"/>
      <c r="M28" s="109"/>
      <c r="N28" s="20"/>
    </row>
    <row r="29" spans="1:14" x14ac:dyDescent="0.3">
      <c r="A29" s="154" t="s">
        <v>41</v>
      </c>
      <c r="B29" s="4"/>
      <c r="C29" s="4"/>
      <c r="D29" s="4"/>
      <c r="E29" s="16"/>
      <c r="F29" s="40"/>
      <c r="G29" s="40"/>
      <c r="H29" s="32"/>
      <c r="I29" s="29">
        <f t="shared" si="0"/>
        <v>30</v>
      </c>
      <c r="J29" s="107">
        <f t="shared" si="1"/>
        <v>0</v>
      </c>
      <c r="K29" s="141"/>
      <c r="L29" s="16"/>
      <c r="M29" s="110"/>
      <c r="N29" s="16"/>
    </row>
    <row r="30" spans="1:14" x14ac:dyDescent="0.3">
      <c r="A30" s="154" t="s">
        <v>42</v>
      </c>
      <c r="B30" s="4"/>
      <c r="C30" s="4"/>
      <c r="D30" s="4"/>
      <c r="E30" s="16"/>
      <c r="F30" s="40"/>
      <c r="G30" s="40"/>
      <c r="H30" s="32"/>
      <c r="I30" s="29">
        <f t="shared" si="0"/>
        <v>30</v>
      </c>
      <c r="J30" s="107">
        <f t="shared" si="1"/>
        <v>0</v>
      </c>
      <c r="K30" s="141"/>
      <c r="L30" s="16"/>
      <c r="M30" s="110"/>
      <c r="N30" s="16"/>
    </row>
    <row r="31" spans="1:14" ht="15" thickBot="1" x14ac:dyDescent="0.35">
      <c r="A31" s="155" t="s">
        <v>43</v>
      </c>
      <c r="B31" s="22"/>
      <c r="C31" s="22"/>
      <c r="D31" s="22"/>
      <c r="E31" s="23"/>
      <c r="F31" s="24"/>
      <c r="G31" s="24"/>
      <c r="H31" s="33"/>
      <c r="I31" s="30">
        <f t="shared" si="0"/>
        <v>30</v>
      </c>
      <c r="J31" s="108">
        <f t="shared" si="1"/>
        <v>0</v>
      </c>
      <c r="K31" s="142"/>
      <c r="L31" s="23"/>
      <c r="M31" s="111"/>
      <c r="N31" s="23"/>
    </row>
    <row r="32" spans="1:14" x14ac:dyDescent="0.3">
      <c r="A32" s="153" t="s">
        <v>44</v>
      </c>
      <c r="B32" s="123"/>
      <c r="C32" s="19"/>
      <c r="D32" s="19"/>
      <c r="E32" s="20"/>
      <c r="F32" s="21"/>
      <c r="G32" s="21"/>
      <c r="H32" s="31"/>
      <c r="I32" s="28">
        <f t="shared" si="0"/>
        <v>30</v>
      </c>
      <c r="J32" s="106">
        <f t="shared" si="1"/>
        <v>0</v>
      </c>
      <c r="K32" s="140"/>
      <c r="L32" s="112"/>
      <c r="M32" s="109"/>
      <c r="N32" s="20"/>
    </row>
    <row r="33" spans="1:14" x14ac:dyDescent="0.3">
      <c r="A33" s="154" t="s">
        <v>45</v>
      </c>
      <c r="B33" s="4"/>
      <c r="C33" s="4"/>
      <c r="D33" s="4"/>
      <c r="E33" s="16"/>
      <c r="F33" s="40"/>
      <c r="G33" s="40"/>
      <c r="H33" s="32"/>
      <c r="I33" s="29">
        <f t="shared" si="0"/>
        <v>30</v>
      </c>
      <c r="J33" s="107">
        <f t="shared" si="1"/>
        <v>0</v>
      </c>
      <c r="K33" s="141"/>
      <c r="L33" s="16"/>
      <c r="M33" s="110"/>
      <c r="N33" s="16"/>
    </row>
    <row r="34" spans="1:14" x14ac:dyDescent="0.3">
      <c r="A34" s="154" t="s">
        <v>46</v>
      </c>
      <c r="B34" s="4"/>
      <c r="C34" s="4"/>
      <c r="D34" s="4"/>
      <c r="E34" s="16"/>
      <c r="F34" s="40"/>
      <c r="G34" s="40"/>
      <c r="H34" s="32"/>
      <c r="I34" s="29">
        <f t="shared" si="0"/>
        <v>30</v>
      </c>
      <c r="J34" s="107">
        <f t="shared" si="1"/>
        <v>0</v>
      </c>
      <c r="K34" s="141"/>
      <c r="L34" s="16"/>
      <c r="M34" s="110"/>
      <c r="N34" s="16"/>
    </row>
    <row r="35" spans="1:14" ht="15" thickBot="1" x14ac:dyDescent="0.35">
      <c r="A35" s="155" t="s">
        <v>47</v>
      </c>
      <c r="B35" s="22"/>
      <c r="C35" s="22"/>
      <c r="D35" s="22"/>
      <c r="E35" s="23"/>
      <c r="F35" s="24"/>
      <c r="G35" s="24"/>
      <c r="H35" s="33"/>
      <c r="I35" s="30">
        <f t="shared" si="0"/>
        <v>30</v>
      </c>
      <c r="J35" s="108">
        <f t="shared" si="1"/>
        <v>0</v>
      </c>
      <c r="K35" s="142"/>
      <c r="L35" s="23"/>
      <c r="M35" s="111"/>
      <c r="N35" s="23"/>
    </row>
    <row r="36" spans="1:14" x14ac:dyDescent="0.3">
      <c r="A36" s="153" t="s">
        <v>48</v>
      </c>
      <c r="B36" s="123"/>
      <c r="C36" s="19"/>
      <c r="D36" s="19"/>
      <c r="E36" s="20"/>
      <c r="F36" s="21"/>
      <c r="G36" s="21"/>
      <c r="H36" s="31"/>
      <c r="I36" s="28">
        <f t="shared" si="0"/>
        <v>30</v>
      </c>
      <c r="J36" s="106">
        <f t="shared" si="1"/>
        <v>0</v>
      </c>
      <c r="K36" s="140"/>
      <c r="L36" s="112"/>
      <c r="M36" s="109"/>
      <c r="N36" s="20"/>
    </row>
    <row r="37" spans="1:14" x14ac:dyDescent="0.3">
      <c r="A37" s="154" t="s">
        <v>49</v>
      </c>
      <c r="B37" s="4"/>
      <c r="C37" s="4"/>
      <c r="D37" s="4"/>
      <c r="E37" s="16"/>
      <c r="F37" s="40"/>
      <c r="G37" s="40"/>
      <c r="H37" s="32"/>
      <c r="I37" s="29">
        <f t="shared" si="0"/>
        <v>30</v>
      </c>
      <c r="J37" s="107">
        <f t="shared" si="1"/>
        <v>0</v>
      </c>
      <c r="K37" s="141"/>
      <c r="L37" s="16"/>
      <c r="M37" s="110"/>
      <c r="N37" s="16"/>
    </row>
    <row r="38" spans="1:14" x14ac:dyDescent="0.3">
      <c r="A38" s="154" t="s">
        <v>50</v>
      </c>
      <c r="B38" s="4"/>
      <c r="C38" s="4"/>
      <c r="D38" s="4"/>
      <c r="E38" s="16"/>
      <c r="F38" s="40"/>
      <c r="G38" s="40"/>
      <c r="H38" s="32"/>
      <c r="I38" s="29">
        <f t="shared" si="0"/>
        <v>30</v>
      </c>
      <c r="J38" s="107">
        <f t="shared" si="1"/>
        <v>0</v>
      </c>
      <c r="K38" s="141"/>
      <c r="L38" s="16"/>
      <c r="M38" s="110"/>
      <c r="N38" s="16"/>
    </row>
    <row r="39" spans="1:14" ht="15" thickBot="1" x14ac:dyDescent="0.35">
      <c r="A39" s="155" t="s">
        <v>51</v>
      </c>
      <c r="B39" s="22"/>
      <c r="C39" s="22"/>
      <c r="D39" s="22"/>
      <c r="E39" s="23"/>
      <c r="F39" s="24"/>
      <c r="G39" s="24"/>
      <c r="H39" s="33"/>
      <c r="I39" s="30">
        <f t="shared" si="0"/>
        <v>30</v>
      </c>
      <c r="J39" s="108">
        <f t="shared" si="1"/>
        <v>0</v>
      </c>
      <c r="K39" s="142"/>
      <c r="L39" s="23"/>
      <c r="M39" s="111"/>
      <c r="N39" s="23"/>
    </row>
    <row r="40" spans="1:14" x14ac:dyDescent="0.3">
      <c r="A40" s="153" t="s">
        <v>52</v>
      </c>
      <c r="B40" s="123"/>
      <c r="C40" s="19"/>
      <c r="D40" s="19"/>
      <c r="E40" s="20"/>
      <c r="F40" s="21"/>
      <c r="G40" s="21"/>
      <c r="H40" s="31"/>
      <c r="I40" s="28">
        <f t="shared" si="0"/>
        <v>30</v>
      </c>
      <c r="J40" s="106">
        <f t="shared" si="1"/>
        <v>0</v>
      </c>
      <c r="K40" s="140"/>
      <c r="L40" s="112"/>
      <c r="M40" s="109"/>
      <c r="N40" s="20"/>
    </row>
    <row r="41" spans="1:14" x14ac:dyDescent="0.3">
      <c r="A41" s="154" t="s">
        <v>53</v>
      </c>
      <c r="B41" s="4"/>
      <c r="C41" s="4"/>
      <c r="D41" s="4"/>
      <c r="E41" s="16"/>
      <c r="F41" s="40"/>
      <c r="G41" s="40"/>
      <c r="H41" s="32"/>
      <c r="I41" s="29">
        <f t="shared" si="0"/>
        <v>30</v>
      </c>
      <c r="J41" s="107">
        <f t="shared" si="1"/>
        <v>0</v>
      </c>
      <c r="K41" s="141"/>
      <c r="L41" s="16"/>
      <c r="M41" s="110"/>
      <c r="N41" s="16"/>
    </row>
    <row r="42" spans="1:14" x14ac:dyDescent="0.3">
      <c r="A42" s="154" t="s">
        <v>54</v>
      </c>
      <c r="B42" s="4"/>
      <c r="C42" s="4"/>
      <c r="D42" s="4"/>
      <c r="E42" s="16"/>
      <c r="F42" s="40"/>
      <c r="G42" s="40"/>
      <c r="H42" s="32"/>
      <c r="I42" s="29">
        <f t="shared" si="0"/>
        <v>30</v>
      </c>
      <c r="J42" s="107">
        <f t="shared" si="1"/>
        <v>0</v>
      </c>
      <c r="K42" s="141"/>
      <c r="L42" s="16"/>
      <c r="M42" s="110"/>
      <c r="N42" s="16"/>
    </row>
    <row r="43" spans="1:14" ht="15" thickBot="1" x14ac:dyDescent="0.35">
      <c r="A43" s="155" t="s">
        <v>55</v>
      </c>
      <c r="B43" s="22"/>
      <c r="C43" s="22"/>
      <c r="D43" s="22"/>
      <c r="E43" s="23"/>
      <c r="F43" s="24"/>
      <c r="G43" s="24"/>
      <c r="H43" s="33"/>
      <c r="I43" s="30">
        <f t="shared" si="0"/>
        <v>30</v>
      </c>
      <c r="J43" s="108">
        <f t="shared" si="1"/>
        <v>0</v>
      </c>
      <c r="K43" s="142"/>
      <c r="L43" s="23"/>
      <c r="M43" s="111"/>
      <c r="N43" s="23"/>
    </row>
    <row r="44" spans="1:14" x14ac:dyDescent="0.3">
      <c r="A44" s="153" t="s">
        <v>56</v>
      </c>
      <c r="B44" s="123"/>
      <c r="C44" s="19"/>
      <c r="D44" s="19"/>
      <c r="E44" s="20"/>
      <c r="F44" s="21"/>
      <c r="G44" s="21"/>
      <c r="H44" s="31"/>
      <c r="I44" s="28">
        <f t="shared" ref="I44:I75" si="2">(30-H44)</f>
        <v>30</v>
      </c>
      <c r="J44" s="106">
        <f t="shared" ref="J44:J75" si="3">F44*H44</f>
        <v>0</v>
      </c>
      <c r="K44" s="140"/>
      <c r="L44" s="112"/>
      <c r="M44" s="109"/>
      <c r="N44" s="20"/>
    </row>
    <row r="45" spans="1:14" x14ac:dyDescent="0.3">
      <c r="A45" s="154" t="s">
        <v>57</v>
      </c>
      <c r="B45" s="4"/>
      <c r="C45" s="4"/>
      <c r="D45" s="4"/>
      <c r="E45" s="16"/>
      <c r="F45" s="40"/>
      <c r="G45" s="40"/>
      <c r="H45" s="32"/>
      <c r="I45" s="29">
        <f t="shared" si="2"/>
        <v>30</v>
      </c>
      <c r="J45" s="107">
        <f t="shared" si="3"/>
        <v>0</v>
      </c>
      <c r="K45" s="141"/>
      <c r="L45" s="16"/>
      <c r="M45" s="110"/>
      <c r="N45" s="16"/>
    </row>
    <row r="46" spans="1:14" x14ac:dyDescent="0.3">
      <c r="A46" s="154" t="s">
        <v>58</v>
      </c>
      <c r="B46" s="4"/>
      <c r="C46" s="4"/>
      <c r="D46" s="4"/>
      <c r="E46" s="16"/>
      <c r="F46" s="40"/>
      <c r="G46" s="40"/>
      <c r="H46" s="32"/>
      <c r="I46" s="29">
        <f t="shared" si="2"/>
        <v>30</v>
      </c>
      <c r="J46" s="107">
        <f t="shared" si="3"/>
        <v>0</v>
      </c>
      <c r="K46" s="141"/>
      <c r="L46" s="16"/>
      <c r="M46" s="110"/>
      <c r="N46" s="16"/>
    </row>
    <row r="47" spans="1:14" ht="15" thickBot="1" x14ac:dyDescent="0.35">
      <c r="A47" s="155" t="s">
        <v>59</v>
      </c>
      <c r="B47" s="22"/>
      <c r="C47" s="22"/>
      <c r="D47" s="22"/>
      <c r="E47" s="23"/>
      <c r="F47" s="24"/>
      <c r="G47" s="24"/>
      <c r="H47" s="33"/>
      <c r="I47" s="30">
        <f t="shared" si="2"/>
        <v>30</v>
      </c>
      <c r="J47" s="108">
        <f t="shared" si="3"/>
        <v>0</v>
      </c>
      <c r="K47" s="142"/>
      <c r="L47" s="23"/>
      <c r="M47" s="111"/>
      <c r="N47" s="23"/>
    </row>
    <row r="48" spans="1:14" x14ac:dyDescent="0.3">
      <c r="A48" s="153" t="s">
        <v>60</v>
      </c>
      <c r="B48" s="123"/>
      <c r="C48" s="19"/>
      <c r="D48" s="19"/>
      <c r="E48" s="20"/>
      <c r="F48" s="21"/>
      <c r="G48" s="21"/>
      <c r="H48" s="31"/>
      <c r="I48" s="28">
        <f t="shared" si="2"/>
        <v>30</v>
      </c>
      <c r="J48" s="106">
        <f t="shared" si="3"/>
        <v>0</v>
      </c>
      <c r="K48" s="140"/>
      <c r="L48" s="112"/>
      <c r="M48" s="109"/>
      <c r="N48" s="20"/>
    </row>
    <row r="49" spans="1:14" x14ac:dyDescent="0.3">
      <c r="A49" s="154" t="s">
        <v>61</v>
      </c>
      <c r="B49" s="4"/>
      <c r="C49" s="4"/>
      <c r="D49" s="4"/>
      <c r="E49" s="16"/>
      <c r="F49" s="40"/>
      <c r="G49" s="40"/>
      <c r="H49" s="32"/>
      <c r="I49" s="29">
        <f t="shared" si="2"/>
        <v>30</v>
      </c>
      <c r="J49" s="107">
        <f t="shared" si="3"/>
        <v>0</v>
      </c>
      <c r="K49" s="141"/>
      <c r="L49" s="16"/>
      <c r="M49" s="110"/>
      <c r="N49" s="16"/>
    </row>
    <row r="50" spans="1:14" x14ac:dyDescent="0.3">
      <c r="A50" s="154" t="s">
        <v>62</v>
      </c>
      <c r="B50" s="4"/>
      <c r="C50" s="4"/>
      <c r="D50" s="4"/>
      <c r="E50" s="16"/>
      <c r="F50" s="40"/>
      <c r="G50" s="40"/>
      <c r="H50" s="32"/>
      <c r="I50" s="29">
        <f t="shared" si="2"/>
        <v>30</v>
      </c>
      <c r="J50" s="107">
        <f t="shared" si="3"/>
        <v>0</v>
      </c>
      <c r="K50" s="141"/>
      <c r="L50" s="16"/>
      <c r="M50" s="110"/>
      <c r="N50" s="16"/>
    </row>
    <row r="51" spans="1:14" ht="15" thickBot="1" x14ac:dyDescent="0.35">
      <c r="A51" s="155" t="s">
        <v>63</v>
      </c>
      <c r="B51" s="22"/>
      <c r="C51" s="22"/>
      <c r="D51" s="22"/>
      <c r="E51" s="23"/>
      <c r="F51" s="24"/>
      <c r="G51" s="24"/>
      <c r="H51" s="33"/>
      <c r="I51" s="30">
        <f t="shared" si="2"/>
        <v>30</v>
      </c>
      <c r="J51" s="108">
        <f t="shared" si="3"/>
        <v>0</v>
      </c>
      <c r="K51" s="142"/>
      <c r="L51" s="23"/>
      <c r="M51" s="111"/>
      <c r="N51" s="23"/>
    </row>
    <row r="52" spans="1:14" x14ac:dyDescent="0.3">
      <c r="A52" s="153" t="s">
        <v>64</v>
      </c>
      <c r="B52" s="123"/>
      <c r="C52" s="19"/>
      <c r="D52" s="19"/>
      <c r="E52" s="20"/>
      <c r="F52" s="21"/>
      <c r="G52" s="21"/>
      <c r="H52" s="31"/>
      <c r="I52" s="28">
        <f t="shared" si="2"/>
        <v>30</v>
      </c>
      <c r="J52" s="106">
        <f t="shared" si="3"/>
        <v>0</v>
      </c>
      <c r="K52" s="140"/>
      <c r="L52" s="112"/>
      <c r="M52" s="109"/>
      <c r="N52" s="20"/>
    </row>
    <row r="53" spans="1:14" x14ac:dyDescent="0.3">
      <c r="A53" s="154" t="s">
        <v>65</v>
      </c>
      <c r="B53" s="4"/>
      <c r="C53" s="4"/>
      <c r="D53" s="4"/>
      <c r="E53" s="16"/>
      <c r="F53" s="40"/>
      <c r="G53" s="40"/>
      <c r="H53" s="32"/>
      <c r="I53" s="29">
        <f t="shared" si="2"/>
        <v>30</v>
      </c>
      <c r="J53" s="107">
        <f t="shared" si="3"/>
        <v>0</v>
      </c>
      <c r="K53" s="141"/>
      <c r="L53" s="16"/>
      <c r="M53" s="110"/>
      <c r="N53" s="16"/>
    </row>
    <row r="54" spans="1:14" x14ac:dyDescent="0.3">
      <c r="A54" s="154" t="s">
        <v>66</v>
      </c>
      <c r="B54" s="4"/>
      <c r="C54" s="4"/>
      <c r="D54" s="4"/>
      <c r="E54" s="16"/>
      <c r="F54" s="40"/>
      <c r="G54" s="40"/>
      <c r="H54" s="32"/>
      <c r="I54" s="29">
        <f t="shared" si="2"/>
        <v>30</v>
      </c>
      <c r="J54" s="107">
        <f t="shared" si="3"/>
        <v>0</v>
      </c>
      <c r="K54" s="141"/>
      <c r="L54" s="16"/>
      <c r="M54" s="110"/>
      <c r="N54" s="16"/>
    </row>
    <row r="55" spans="1:14" ht="15" thickBot="1" x14ac:dyDescent="0.35">
      <c r="A55" s="155" t="s">
        <v>67</v>
      </c>
      <c r="B55" s="22"/>
      <c r="C55" s="22"/>
      <c r="D55" s="22"/>
      <c r="E55" s="23"/>
      <c r="F55" s="24"/>
      <c r="G55" s="24"/>
      <c r="H55" s="33"/>
      <c r="I55" s="30">
        <f t="shared" si="2"/>
        <v>30</v>
      </c>
      <c r="J55" s="108">
        <f t="shared" si="3"/>
        <v>0</v>
      </c>
      <c r="K55" s="142"/>
      <c r="L55" s="23"/>
      <c r="M55" s="111"/>
      <c r="N55" s="23"/>
    </row>
    <row r="56" spans="1:14" x14ac:dyDescent="0.3">
      <c r="A56" s="153" t="s">
        <v>68</v>
      </c>
      <c r="B56" s="123"/>
      <c r="C56" s="19"/>
      <c r="D56" s="19"/>
      <c r="E56" s="20"/>
      <c r="F56" s="21"/>
      <c r="G56" s="21"/>
      <c r="H56" s="31"/>
      <c r="I56" s="28">
        <f t="shared" si="2"/>
        <v>30</v>
      </c>
      <c r="J56" s="106">
        <f t="shared" si="3"/>
        <v>0</v>
      </c>
      <c r="K56" s="140"/>
      <c r="L56" s="112"/>
      <c r="M56" s="109"/>
      <c r="N56" s="20"/>
    </row>
    <row r="57" spans="1:14" x14ac:dyDescent="0.3">
      <c r="A57" s="154" t="s">
        <v>69</v>
      </c>
      <c r="B57" s="4"/>
      <c r="C57" s="4"/>
      <c r="D57" s="4"/>
      <c r="E57" s="16"/>
      <c r="F57" s="40"/>
      <c r="G57" s="40"/>
      <c r="H57" s="32"/>
      <c r="I57" s="29">
        <f t="shared" si="2"/>
        <v>30</v>
      </c>
      <c r="J57" s="107">
        <f t="shared" si="3"/>
        <v>0</v>
      </c>
      <c r="K57" s="141"/>
      <c r="L57" s="16"/>
      <c r="M57" s="110"/>
      <c r="N57" s="16"/>
    </row>
    <row r="58" spans="1:14" x14ac:dyDescent="0.3">
      <c r="A58" s="154" t="s">
        <v>70</v>
      </c>
      <c r="B58" s="4"/>
      <c r="C58" s="4"/>
      <c r="D58" s="4"/>
      <c r="E58" s="16"/>
      <c r="F58" s="40"/>
      <c r="G58" s="40"/>
      <c r="H58" s="32"/>
      <c r="I58" s="29">
        <f t="shared" si="2"/>
        <v>30</v>
      </c>
      <c r="J58" s="107">
        <f t="shared" si="3"/>
        <v>0</v>
      </c>
      <c r="K58" s="141"/>
      <c r="L58" s="16"/>
      <c r="M58" s="110"/>
      <c r="N58" s="16"/>
    </row>
    <row r="59" spans="1:14" ht="15" thickBot="1" x14ac:dyDescent="0.35">
      <c r="A59" s="155" t="s">
        <v>71</v>
      </c>
      <c r="B59" s="22"/>
      <c r="C59" s="22"/>
      <c r="D59" s="22"/>
      <c r="E59" s="23"/>
      <c r="F59" s="24"/>
      <c r="G59" s="24"/>
      <c r="H59" s="33"/>
      <c r="I59" s="30">
        <f t="shared" si="2"/>
        <v>30</v>
      </c>
      <c r="J59" s="108">
        <f t="shared" si="3"/>
        <v>0</v>
      </c>
      <c r="K59" s="142"/>
      <c r="L59" s="23"/>
      <c r="M59" s="111"/>
      <c r="N59" s="23"/>
    </row>
    <row r="60" spans="1:14" x14ac:dyDescent="0.3">
      <c r="A60" s="153" t="s">
        <v>72</v>
      </c>
      <c r="B60" s="123"/>
      <c r="C60" s="19"/>
      <c r="D60" s="19"/>
      <c r="E60" s="20"/>
      <c r="F60" s="21"/>
      <c r="G60" s="21"/>
      <c r="H60" s="31"/>
      <c r="I60" s="28">
        <f t="shared" si="2"/>
        <v>30</v>
      </c>
      <c r="J60" s="106">
        <f t="shared" si="3"/>
        <v>0</v>
      </c>
      <c r="K60" s="140"/>
      <c r="L60" s="112"/>
      <c r="M60" s="109"/>
      <c r="N60" s="20"/>
    </row>
    <row r="61" spans="1:14" x14ac:dyDescent="0.3">
      <c r="A61" s="154" t="s">
        <v>73</v>
      </c>
      <c r="B61" s="4"/>
      <c r="C61" s="4"/>
      <c r="D61" s="4"/>
      <c r="E61" s="16"/>
      <c r="F61" s="40"/>
      <c r="G61" s="40"/>
      <c r="H61" s="32"/>
      <c r="I61" s="29">
        <f t="shared" si="2"/>
        <v>30</v>
      </c>
      <c r="J61" s="107">
        <f t="shared" si="3"/>
        <v>0</v>
      </c>
      <c r="K61" s="141"/>
      <c r="L61" s="16"/>
      <c r="M61" s="110"/>
      <c r="N61" s="16"/>
    </row>
    <row r="62" spans="1:14" x14ac:dyDescent="0.3">
      <c r="A62" s="154" t="s">
        <v>74</v>
      </c>
      <c r="B62" s="4"/>
      <c r="C62" s="4"/>
      <c r="D62" s="4"/>
      <c r="E62" s="16"/>
      <c r="F62" s="40"/>
      <c r="G62" s="40"/>
      <c r="H62" s="32"/>
      <c r="I62" s="29">
        <f t="shared" si="2"/>
        <v>30</v>
      </c>
      <c r="J62" s="107">
        <f t="shared" si="3"/>
        <v>0</v>
      </c>
      <c r="K62" s="141"/>
      <c r="L62" s="16"/>
      <c r="M62" s="110"/>
      <c r="N62" s="16"/>
    </row>
    <row r="63" spans="1:14" ht="15" thickBot="1" x14ac:dyDescent="0.35">
      <c r="A63" s="155" t="s">
        <v>75</v>
      </c>
      <c r="B63" s="22"/>
      <c r="C63" s="22"/>
      <c r="D63" s="22"/>
      <c r="E63" s="23"/>
      <c r="F63" s="24"/>
      <c r="G63" s="24"/>
      <c r="H63" s="33"/>
      <c r="I63" s="30">
        <f t="shared" si="2"/>
        <v>30</v>
      </c>
      <c r="J63" s="108">
        <f t="shared" si="3"/>
        <v>0</v>
      </c>
      <c r="K63" s="142"/>
      <c r="L63" s="23"/>
      <c r="M63" s="111"/>
      <c r="N63" s="23"/>
    </row>
    <row r="64" spans="1:14" x14ac:dyDescent="0.3">
      <c r="A64" s="153" t="s">
        <v>76</v>
      </c>
      <c r="B64" s="123"/>
      <c r="C64" s="19"/>
      <c r="D64" s="19"/>
      <c r="E64" s="20"/>
      <c r="F64" s="21"/>
      <c r="G64" s="21"/>
      <c r="H64" s="31"/>
      <c r="I64" s="28">
        <f t="shared" si="2"/>
        <v>30</v>
      </c>
      <c r="J64" s="106">
        <f t="shared" si="3"/>
        <v>0</v>
      </c>
      <c r="K64" s="140"/>
      <c r="L64" s="112"/>
      <c r="M64" s="109"/>
      <c r="N64" s="20"/>
    </row>
    <row r="65" spans="1:14" x14ac:dyDescent="0.3">
      <c r="A65" s="154" t="s">
        <v>77</v>
      </c>
      <c r="B65" s="4"/>
      <c r="C65" s="4"/>
      <c r="D65" s="4"/>
      <c r="E65" s="16"/>
      <c r="F65" s="40"/>
      <c r="G65" s="40"/>
      <c r="H65" s="32"/>
      <c r="I65" s="29">
        <f t="shared" si="2"/>
        <v>30</v>
      </c>
      <c r="J65" s="107">
        <f t="shared" si="3"/>
        <v>0</v>
      </c>
      <c r="K65" s="141"/>
      <c r="L65" s="16"/>
      <c r="M65" s="110"/>
      <c r="N65" s="16"/>
    </row>
    <row r="66" spans="1:14" x14ac:dyDescent="0.3">
      <c r="A66" s="154" t="s">
        <v>78</v>
      </c>
      <c r="B66" s="4"/>
      <c r="C66" s="4"/>
      <c r="D66" s="4"/>
      <c r="E66" s="16"/>
      <c r="F66" s="40"/>
      <c r="G66" s="40"/>
      <c r="H66" s="32"/>
      <c r="I66" s="29">
        <f t="shared" si="2"/>
        <v>30</v>
      </c>
      <c r="J66" s="107">
        <f t="shared" si="3"/>
        <v>0</v>
      </c>
      <c r="K66" s="141"/>
      <c r="L66" s="16"/>
      <c r="M66" s="110"/>
      <c r="N66" s="16"/>
    </row>
    <row r="67" spans="1:14" ht="15" thickBot="1" x14ac:dyDescent="0.35">
      <c r="A67" s="155" t="s">
        <v>79</v>
      </c>
      <c r="B67" s="22"/>
      <c r="C67" s="22"/>
      <c r="D67" s="22"/>
      <c r="E67" s="23"/>
      <c r="F67" s="24"/>
      <c r="G67" s="24"/>
      <c r="H67" s="33"/>
      <c r="I67" s="30">
        <f t="shared" ref="I67:I74" si="4">(30-H67)</f>
        <v>30</v>
      </c>
      <c r="J67" s="108">
        <f t="shared" ref="J67:J74" si="5">F67*H67</f>
        <v>0</v>
      </c>
      <c r="K67" s="142"/>
      <c r="L67" s="23"/>
      <c r="M67" s="111"/>
      <c r="N67" s="23"/>
    </row>
    <row r="68" spans="1:14" x14ac:dyDescent="0.3">
      <c r="A68" s="153" t="s">
        <v>80</v>
      </c>
      <c r="B68" s="123"/>
      <c r="C68" s="19"/>
      <c r="D68" s="19"/>
      <c r="E68" s="20"/>
      <c r="F68" s="21"/>
      <c r="G68" s="21"/>
      <c r="H68" s="31"/>
      <c r="I68" s="28">
        <f t="shared" si="4"/>
        <v>30</v>
      </c>
      <c r="J68" s="106">
        <f t="shared" si="5"/>
        <v>0</v>
      </c>
      <c r="K68" s="140"/>
      <c r="L68" s="112"/>
      <c r="M68" s="109"/>
      <c r="N68" s="20"/>
    </row>
    <row r="69" spans="1:14" x14ac:dyDescent="0.3">
      <c r="A69" s="154" t="s">
        <v>81</v>
      </c>
      <c r="B69" s="4"/>
      <c r="C69" s="4"/>
      <c r="D69" s="4"/>
      <c r="E69" s="16"/>
      <c r="F69" s="40"/>
      <c r="G69" s="40"/>
      <c r="H69" s="32"/>
      <c r="I69" s="29">
        <f t="shared" si="4"/>
        <v>30</v>
      </c>
      <c r="J69" s="107">
        <f t="shared" si="5"/>
        <v>0</v>
      </c>
      <c r="K69" s="141"/>
      <c r="L69" s="16"/>
      <c r="M69" s="110"/>
      <c r="N69" s="16"/>
    </row>
    <row r="70" spans="1:14" x14ac:dyDescent="0.3">
      <c r="A70" s="154" t="s">
        <v>82</v>
      </c>
      <c r="B70" s="4"/>
      <c r="C70" s="4"/>
      <c r="D70" s="4"/>
      <c r="E70" s="16"/>
      <c r="F70" s="40"/>
      <c r="G70" s="40"/>
      <c r="H70" s="32"/>
      <c r="I70" s="29">
        <f t="shared" si="4"/>
        <v>30</v>
      </c>
      <c r="J70" s="107">
        <f t="shared" si="5"/>
        <v>0</v>
      </c>
      <c r="K70" s="141"/>
      <c r="L70" s="16"/>
      <c r="M70" s="110"/>
      <c r="N70" s="16"/>
    </row>
    <row r="71" spans="1:14" ht="15" thickBot="1" x14ac:dyDescent="0.35">
      <c r="A71" s="155" t="s">
        <v>83</v>
      </c>
      <c r="B71" s="22"/>
      <c r="C71" s="22"/>
      <c r="D71" s="22"/>
      <c r="E71" s="23"/>
      <c r="F71" s="24"/>
      <c r="G71" s="24"/>
      <c r="H71" s="33"/>
      <c r="I71" s="30">
        <f t="shared" si="4"/>
        <v>30</v>
      </c>
      <c r="J71" s="108">
        <f t="shared" si="5"/>
        <v>0</v>
      </c>
      <c r="K71" s="142"/>
      <c r="L71" s="23"/>
      <c r="M71" s="111"/>
      <c r="N71" s="23"/>
    </row>
    <row r="72" spans="1:14" x14ac:dyDescent="0.3">
      <c r="A72" s="153" t="s">
        <v>84</v>
      </c>
      <c r="B72" s="123"/>
      <c r="C72" s="19"/>
      <c r="D72" s="19"/>
      <c r="E72" s="20"/>
      <c r="F72" s="21"/>
      <c r="G72" s="21"/>
      <c r="H72" s="31"/>
      <c r="I72" s="28">
        <f t="shared" si="4"/>
        <v>30</v>
      </c>
      <c r="J72" s="106">
        <f t="shared" si="5"/>
        <v>0</v>
      </c>
      <c r="K72" s="140"/>
      <c r="L72" s="112"/>
      <c r="M72" s="109"/>
      <c r="N72" s="20"/>
    </row>
    <row r="73" spans="1:14" x14ac:dyDescent="0.3">
      <c r="A73" s="154" t="s">
        <v>85</v>
      </c>
      <c r="B73" s="4"/>
      <c r="C73" s="4"/>
      <c r="D73" s="4"/>
      <c r="E73" s="16"/>
      <c r="F73" s="40"/>
      <c r="G73" s="40"/>
      <c r="H73" s="32"/>
      <c r="I73" s="29">
        <f t="shared" si="4"/>
        <v>30</v>
      </c>
      <c r="J73" s="107">
        <f t="shared" si="5"/>
        <v>0</v>
      </c>
      <c r="K73" s="141"/>
      <c r="L73" s="16"/>
      <c r="M73" s="110"/>
      <c r="N73" s="16"/>
    </row>
    <row r="74" spans="1:14" x14ac:dyDescent="0.3">
      <c r="A74" s="154" t="s">
        <v>86</v>
      </c>
      <c r="B74" s="4"/>
      <c r="C74" s="4"/>
      <c r="D74" s="4"/>
      <c r="E74" s="16"/>
      <c r="F74" s="40"/>
      <c r="G74" s="40"/>
      <c r="H74" s="32"/>
      <c r="I74" s="29">
        <f t="shared" si="4"/>
        <v>30</v>
      </c>
      <c r="J74" s="107">
        <f t="shared" si="5"/>
        <v>0</v>
      </c>
      <c r="K74" s="141"/>
      <c r="L74" s="16"/>
      <c r="M74" s="110"/>
      <c r="N74" s="16"/>
    </row>
    <row r="75" spans="1:14" ht="15" thickBot="1" x14ac:dyDescent="0.35">
      <c r="A75" s="155" t="s">
        <v>87</v>
      </c>
      <c r="B75" s="22"/>
      <c r="C75" s="22"/>
      <c r="D75" s="22"/>
      <c r="E75" s="23"/>
      <c r="F75" s="24"/>
      <c r="G75" s="24"/>
      <c r="H75" s="33"/>
      <c r="I75" s="30">
        <f t="shared" si="2"/>
        <v>30</v>
      </c>
      <c r="J75" s="108">
        <f t="shared" si="3"/>
        <v>0</v>
      </c>
      <c r="K75" s="142"/>
      <c r="L75" s="23"/>
      <c r="M75" s="111"/>
      <c r="N75" s="23"/>
    </row>
    <row r="76" spans="1:14" x14ac:dyDescent="0.3">
      <c r="A76" s="153" t="s">
        <v>170</v>
      </c>
      <c r="B76" s="123"/>
      <c r="C76" s="19"/>
      <c r="D76" s="19"/>
      <c r="E76" s="20"/>
      <c r="F76" s="21"/>
      <c r="G76" s="21"/>
      <c r="H76" s="31"/>
      <c r="I76" s="28">
        <f t="shared" ref="I76:I91" si="6">(30-H76)</f>
        <v>30</v>
      </c>
      <c r="J76" s="106">
        <f t="shared" ref="J76:J91" si="7">F76*H76</f>
        <v>0</v>
      </c>
      <c r="K76" s="140"/>
      <c r="L76" s="112"/>
      <c r="M76" s="109"/>
      <c r="N76" s="20"/>
    </row>
    <row r="77" spans="1:14" x14ac:dyDescent="0.3">
      <c r="A77" s="154" t="s">
        <v>178</v>
      </c>
      <c r="B77" s="4"/>
      <c r="C77" s="4"/>
      <c r="D77" s="4"/>
      <c r="E77" s="16"/>
      <c r="F77" s="40"/>
      <c r="G77" s="40"/>
      <c r="H77" s="32"/>
      <c r="I77" s="29">
        <f t="shared" si="6"/>
        <v>30</v>
      </c>
      <c r="J77" s="107">
        <f t="shared" si="7"/>
        <v>0</v>
      </c>
      <c r="K77" s="141"/>
      <c r="L77" s="16"/>
      <c r="M77" s="110"/>
      <c r="N77" s="16"/>
    </row>
    <row r="78" spans="1:14" x14ac:dyDescent="0.3">
      <c r="A78" s="154" t="s">
        <v>182</v>
      </c>
      <c r="B78" s="4"/>
      <c r="C78" s="4"/>
      <c r="D78" s="4"/>
      <c r="E78" s="16"/>
      <c r="F78" s="40"/>
      <c r="G78" s="40"/>
      <c r="H78" s="32"/>
      <c r="I78" s="29">
        <f t="shared" si="6"/>
        <v>30</v>
      </c>
      <c r="J78" s="107">
        <f t="shared" si="7"/>
        <v>0</v>
      </c>
      <c r="K78" s="141"/>
      <c r="L78" s="16"/>
      <c r="M78" s="110"/>
      <c r="N78" s="16"/>
    </row>
    <row r="79" spans="1:14" ht="15" thickBot="1" x14ac:dyDescent="0.35">
      <c r="A79" s="155" t="s">
        <v>186</v>
      </c>
      <c r="B79" s="22"/>
      <c r="C79" s="22"/>
      <c r="D79" s="22"/>
      <c r="E79" s="23"/>
      <c r="F79" s="24"/>
      <c r="G79" s="24"/>
      <c r="H79" s="33"/>
      <c r="I79" s="30">
        <f t="shared" si="6"/>
        <v>30</v>
      </c>
      <c r="J79" s="108">
        <f t="shared" si="7"/>
        <v>0</v>
      </c>
      <c r="K79" s="142"/>
      <c r="L79" s="23"/>
      <c r="M79" s="111"/>
      <c r="N79" s="23"/>
    </row>
    <row r="80" spans="1:14" x14ac:dyDescent="0.3">
      <c r="A80" s="153" t="s">
        <v>190</v>
      </c>
      <c r="B80" s="123"/>
      <c r="C80" s="19"/>
      <c r="D80" s="19"/>
      <c r="E80" s="20"/>
      <c r="F80" s="21"/>
      <c r="G80" s="21"/>
      <c r="H80" s="31"/>
      <c r="I80" s="28">
        <f t="shared" si="6"/>
        <v>30</v>
      </c>
      <c r="J80" s="106">
        <f t="shared" si="7"/>
        <v>0</v>
      </c>
      <c r="K80" s="140"/>
      <c r="L80" s="112"/>
      <c r="M80" s="109"/>
      <c r="N80" s="20"/>
    </row>
    <row r="81" spans="1:14" x14ac:dyDescent="0.3">
      <c r="A81" s="154" t="s">
        <v>194</v>
      </c>
      <c r="B81" s="4"/>
      <c r="C81" s="4"/>
      <c r="D81" s="4"/>
      <c r="E81" s="16"/>
      <c r="F81" s="40"/>
      <c r="G81" s="40"/>
      <c r="H81" s="32"/>
      <c r="I81" s="29">
        <f t="shared" si="6"/>
        <v>30</v>
      </c>
      <c r="J81" s="107">
        <f t="shared" si="7"/>
        <v>0</v>
      </c>
      <c r="K81" s="141"/>
      <c r="L81" s="16"/>
      <c r="M81" s="110"/>
      <c r="N81" s="16"/>
    </row>
    <row r="82" spans="1:14" x14ac:dyDescent="0.3">
      <c r="A82" s="154" t="s">
        <v>198</v>
      </c>
      <c r="B82" s="4"/>
      <c r="C82" s="4"/>
      <c r="D82" s="4"/>
      <c r="E82" s="16"/>
      <c r="F82" s="40"/>
      <c r="G82" s="40"/>
      <c r="H82" s="32"/>
      <c r="I82" s="29">
        <f t="shared" si="6"/>
        <v>30</v>
      </c>
      <c r="J82" s="107">
        <f t="shared" si="7"/>
        <v>0</v>
      </c>
      <c r="K82" s="141"/>
      <c r="L82" s="16"/>
      <c r="M82" s="110"/>
      <c r="N82" s="16"/>
    </row>
    <row r="83" spans="1:14" ht="15" thickBot="1" x14ac:dyDescent="0.35">
      <c r="A83" s="155" t="s">
        <v>202</v>
      </c>
      <c r="B83" s="22"/>
      <c r="C83" s="22"/>
      <c r="D83" s="22"/>
      <c r="E83" s="23"/>
      <c r="F83" s="24"/>
      <c r="G83" s="24"/>
      <c r="H83" s="33"/>
      <c r="I83" s="30">
        <f t="shared" si="6"/>
        <v>30</v>
      </c>
      <c r="J83" s="108">
        <f t="shared" si="7"/>
        <v>0</v>
      </c>
      <c r="K83" s="142"/>
      <c r="L83" s="23"/>
      <c r="M83" s="111"/>
      <c r="N83" s="23"/>
    </row>
    <row r="84" spans="1:14" x14ac:dyDescent="0.3">
      <c r="A84" s="153" t="s">
        <v>172</v>
      </c>
      <c r="B84" s="123"/>
      <c r="C84" s="19"/>
      <c r="D84" s="19"/>
      <c r="E84" s="20"/>
      <c r="F84" s="21"/>
      <c r="G84" s="21"/>
      <c r="H84" s="31"/>
      <c r="I84" s="28">
        <f t="shared" si="6"/>
        <v>30</v>
      </c>
      <c r="J84" s="106">
        <f t="shared" si="7"/>
        <v>0</v>
      </c>
      <c r="K84" s="140"/>
      <c r="L84" s="112"/>
      <c r="M84" s="109"/>
      <c r="N84" s="20"/>
    </row>
    <row r="85" spans="1:14" x14ac:dyDescent="0.3">
      <c r="A85" s="154" t="s">
        <v>179</v>
      </c>
      <c r="B85" s="4"/>
      <c r="C85" s="4"/>
      <c r="D85" s="4"/>
      <c r="E85" s="16"/>
      <c r="F85" s="40"/>
      <c r="G85" s="40"/>
      <c r="H85" s="32"/>
      <c r="I85" s="29">
        <f t="shared" si="6"/>
        <v>30</v>
      </c>
      <c r="J85" s="107">
        <f t="shared" si="7"/>
        <v>0</v>
      </c>
      <c r="K85" s="141"/>
      <c r="L85" s="16"/>
      <c r="M85" s="110"/>
      <c r="N85" s="16"/>
    </row>
    <row r="86" spans="1:14" x14ac:dyDescent="0.3">
      <c r="A86" s="154" t="s">
        <v>183</v>
      </c>
      <c r="B86" s="4"/>
      <c r="C86" s="4"/>
      <c r="D86" s="4"/>
      <c r="E86" s="16"/>
      <c r="F86" s="40"/>
      <c r="G86" s="40"/>
      <c r="H86" s="32"/>
      <c r="I86" s="29">
        <f t="shared" si="6"/>
        <v>30</v>
      </c>
      <c r="J86" s="107">
        <f t="shared" si="7"/>
        <v>0</v>
      </c>
      <c r="K86" s="141"/>
      <c r="L86" s="16"/>
      <c r="M86" s="110"/>
      <c r="N86" s="16"/>
    </row>
    <row r="87" spans="1:14" ht="15" thickBot="1" x14ac:dyDescent="0.35">
      <c r="A87" s="155" t="s">
        <v>187</v>
      </c>
      <c r="B87" s="22"/>
      <c r="C87" s="22"/>
      <c r="D87" s="22"/>
      <c r="E87" s="23"/>
      <c r="F87" s="24"/>
      <c r="G87" s="24"/>
      <c r="H87" s="33"/>
      <c r="I87" s="30">
        <f t="shared" si="6"/>
        <v>30</v>
      </c>
      <c r="J87" s="108">
        <f t="shared" si="7"/>
        <v>0</v>
      </c>
      <c r="K87" s="142"/>
      <c r="L87" s="23"/>
      <c r="M87" s="111"/>
      <c r="N87" s="23"/>
    </row>
    <row r="88" spans="1:14" x14ac:dyDescent="0.3">
      <c r="A88" s="153" t="s">
        <v>191</v>
      </c>
      <c r="B88" s="123"/>
      <c r="C88" s="19"/>
      <c r="D88" s="19"/>
      <c r="E88" s="20"/>
      <c r="F88" s="21"/>
      <c r="G88" s="21"/>
      <c r="H88" s="31"/>
      <c r="I88" s="28">
        <f t="shared" si="6"/>
        <v>30</v>
      </c>
      <c r="J88" s="106">
        <f t="shared" si="7"/>
        <v>0</v>
      </c>
      <c r="K88" s="140"/>
      <c r="L88" s="112"/>
      <c r="M88" s="109"/>
      <c r="N88" s="20"/>
    </row>
    <row r="89" spans="1:14" x14ac:dyDescent="0.3">
      <c r="A89" s="154" t="s">
        <v>195</v>
      </c>
      <c r="B89" s="4"/>
      <c r="C89" s="4"/>
      <c r="D89" s="4"/>
      <c r="E89" s="16"/>
      <c r="F89" s="40"/>
      <c r="G89" s="40"/>
      <c r="H89" s="32"/>
      <c r="I89" s="29">
        <f t="shared" si="6"/>
        <v>30</v>
      </c>
      <c r="J89" s="107">
        <f t="shared" si="7"/>
        <v>0</v>
      </c>
      <c r="K89" s="141"/>
      <c r="L89" s="16"/>
      <c r="M89" s="110"/>
      <c r="N89" s="16"/>
    </row>
    <row r="90" spans="1:14" x14ac:dyDescent="0.3">
      <c r="A90" s="154" t="s">
        <v>199</v>
      </c>
      <c r="B90" s="4"/>
      <c r="C90" s="4"/>
      <c r="D90" s="4"/>
      <c r="E90" s="16"/>
      <c r="F90" s="40"/>
      <c r="G90" s="40"/>
      <c r="H90" s="32"/>
      <c r="I90" s="29">
        <f t="shared" si="6"/>
        <v>30</v>
      </c>
      <c r="J90" s="107">
        <f t="shared" si="7"/>
        <v>0</v>
      </c>
      <c r="K90" s="141"/>
      <c r="L90" s="16"/>
      <c r="M90" s="110"/>
      <c r="N90" s="16"/>
    </row>
    <row r="91" spans="1:14" ht="15" thickBot="1" x14ac:dyDescent="0.35">
      <c r="A91" s="155" t="s">
        <v>203</v>
      </c>
      <c r="B91" s="22"/>
      <c r="C91" s="22"/>
      <c r="D91" s="22"/>
      <c r="E91" s="23"/>
      <c r="F91" s="24"/>
      <c r="G91" s="24"/>
      <c r="H91" s="33"/>
      <c r="I91" s="30">
        <f t="shared" si="6"/>
        <v>30</v>
      </c>
      <c r="J91" s="108">
        <f t="shared" si="7"/>
        <v>0</v>
      </c>
      <c r="K91" s="142"/>
      <c r="L91" s="23"/>
      <c r="M91" s="111"/>
      <c r="N91" s="23"/>
    </row>
    <row r="92" spans="1:14" x14ac:dyDescent="0.3">
      <c r="A92" s="153" t="s">
        <v>173</v>
      </c>
      <c r="B92" s="123"/>
      <c r="C92" s="19"/>
      <c r="D92" s="19"/>
      <c r="E92" s="20"/>
      <c r="F92" s="21"/>
      <c r="G92" s="21"/>
      <c r="H92" s="31"/>
      <c r="I92" s="28">
        <f t="shared" ref="I92:I107" si="8">(30-H92)</f>
        <v>30</v>
      </c>
      <c r="J92" s="106">
        <f t="shared" ref="J92:J107" si="9">F92*H92</f>
        <v>0</v>
      </c>
      <c r="K92" s="140"/>
      <c r="L92" s="112"/>
      <c r="M92" s="109"/>
      <c r="N92" s="20"/>
    </row>
    <row r="93" spans="1:14" x14ac:dyDescent="0.3">
      <c r="A93" s="154" t="s">
        <v>180</v>
      </c>
      <c r="B93" s="4"/>
      <c r="C93" s="4"/>
      <c r="D93" s="4"/>
      <c r="E93" s="16"/>
      <c r="F93" s="40"/>
      <c r="G93" s="40"/>
      <c r="H93" s="32"/>
      <c r="I93" s="29">
        <f t="shared" si="8"/>
        <v>30</v>
      </c>
      <c r="J93" s="107">
        <f t="shared" si="9"/>
        <v>0</v>
      </c>
      <c r="K93" s="141"/>
      <c r="L93" s="16"/>
      <c r="M93" s="110"/>
      <c r="N93" s="16"/>
    </row>
    <row r="94" spans="1:14" x14ac:dyDescent="0.3">
      <c r="A94" s="154" t="s">
        <v>184</v>
      </c>
      <c r="B94" s="4"/>
      <c r="C94" s="4"/>
      <c r="D94" s="4"/>
      <c r="E94" s="16"/>
      <c r="F94" s="40"/>
      <c r="G94" s="40"/>
      <c r="H94" s="32"/>
      <c r="I94" s="29">
        <f t="shared" si="8"/>
        <v>30</v>
      </c>
      <c r="J94" s="107">
        <f t="shared" si="9"/>
        <v>0</v>
      </c>
      <c r="K94" s="141"/>
      <c r="L94" s="16"/>
      <c r="M94" s="110"/>
      <c r="N94" s="16"/>
    </row>
    <row r="95" spans="1:14" ht="15" thickBot="1" x14ac:dyDescent="0.35">
      <c r="A95" s="155" t="s">
        <v>188</v>
      </c>
      <c r="B95" s="22"/>
      <c r="C95" s="22"/>
      <c r="D95" s="22"/>
      <c r="E95" s="23"/>
      <c r="F95" s="24"/>
      <c r="G95" s="24"/>
      <c r="H95" s="33"/>
      <c r="I95" s="30">
        <f t="shared" si="8"/>
        <v>30</v>
      </c>
      <c r="J95" s="108">
        <f t="shared" si="9"/>
        <v>0</v>
      </c>
      <c r="K95" s="142"/>
      <c r="L95" s="23"/>
      <c r="M95" s="111"/>
      <c r="N95" s="23"/>
    </row>
    <row r="96" spans="1:14" x14ac:dyDescent="0.3">
      <c r="A96" s="153" t="s">
        <v>192</v>
      </c>
      <c r="B96" s="123"/>
      <c r="C96" s="19"/>
      <c r="D96" s="19"/>
      <c r="E96" s="20"/>
      <c r="F96" s="21"/>
      <c r="G96" s="21"/>
      <c r="H96" s="31"/>
      <c r="I96" s="28">
        <f t="shared" si="8"/>
        <v>30</v>
      </c>
      <c r="J96" s="106">
        <f t="shared" si="9"/>
        <v>0</v>
      </c>
      <c r="K96" s="140"/>
      <c r="L96" s="112"/>
      <c r="M96" s="109"/>
      <c r="N96" s="20"/>
    </row>
    <row r="97" spans="1:14" x14ac:dyDescent="0.3">
      <c r="A97" s="154" t="s">
        <v>196</v>
      </c>
      <c r="B97" s="4"/>
      <c r="C97" s="4"/>
      <c r="D97" s="4"/>
      <c r="E97" s="16"/>
      <c r="F97" s="40"/>
      <c r="G97" s="40"/>
      <c r="H97" s="32"/>
      <c r="I97" s="29">
        <f t="shared" si="8"/>
        <v>30</v>
      </c>
      <c r="J97" s="107">
        <f t="shared" si="9"/>
        <v>0</v>
      </c>
      <c r="K97" s="141"/>
      <c r="L97" s="16"/>
      <c r="M97" s="110"/>
      <c r="N97" s="16"/>
    </row>
    <row r="98" spans="1:14" x14ac:dyDescent="0.3">
      <c r="A98" s="154" t="s">
        <v>200</v>
      </c>
      <c r="B98" s="4"/>
      <c r="C98" s="4"/>
      <c r="D98" s="4"/>
      <c r="E98" s="16"/>
      <c r="F98" s="40"/>
      <c r="G98" s="40"/>
      <c r="H98" s="32"/>
      <c r="I98" s="29">
        <f t="shared" si="8"/>
        <v>30</v>
      </c>
      <c r="J98" s="107">
        <f t="shared" si="9"/>
        <v>0</v>
      </c>
      <c r="K98" s="141"/>
      <c r="L98" s="16"/>
      <c r="M98" s="110"/>
      <c r="N98" s="16"/>
    </row>
    <row r="99" spans="1:14" ht="15" thickBot="1" x14ac:dyDescent="0.35">
      <c r="A99" s="155" t="s">
        <v>204</v>
      </c>
      <c r="B99" s="22"/>
      <c r="C99" s="22"/>
      <c r="D99" s="22"/>
      <c r="E99" s="23"/>
      <c r="F99" s="24"/>
      <c r="G99" s="24"/>
      <c r="H99" s="33"/>
      <c r="I99" s="30">
        <f t="shared" si="8"/>
        <v>30</v>
      </c>
      <c r="J99" s="108">
        <f t="shared" si="9"/>
        <v>0</v>
      </c>
      <c r="K99" s="142"/>
      <c r="L99" s="23"/>
      <c r="M99" s="111"/>
      <c r="N99" s="23"/>
    </row>
    <row r="100" spans="1:14" x14ac:dyDescent="0.3">
      <c r="A100" s="153" t="s">
        <v>175</v>
      </c>
      <c r="B100" s="123"/>
      <c r="C100" s="19"/>
      <c r="D100" s="19"/>
      <c r="E100" s="20"/>
      <c r="F100" s="21"/>
      <c r="G100" s="21"/>
      <c r="H100" s="31"/>
      <c r="I100" s="28">
        <f t="shared" si="8"/>
        <v>30</v>
      </c>
      <c r="J100" s="106">
        <f t="shared" si="9"/>
        <v>0</v>
      </c>
      <c r="K100" s="140"/>
      <c r="L100" s="112"/>
      <c r="M100" s="109"/>
      <c r="N100" s="20"/>
    </row>
    <row r="101" spans="1:14" x14ac:dyDescent="0.3">
      <c r="A101" s="154" t="s">
        <v>181</v>
      </c>
      <c r="B101" s="4"/>
      <c r="C101" s="4"/>
      <c r="D101" s="4"/>
      <c r="E101" s="16"/>
      <c r="F101" s="40"/>
      <c r="G101" s="40"/>
      <c r="H101" s="32"/>
      <c r="I101" s="29">
        <f t="shared" si="8"/>
        <v>30</v>
      </c>
      <c r="J101" s="107">
        <f t="shared" si="9"/>
        <v>0</v>
      </c>
      <c r="K101" s="141"/>
      <c r="L101" s="16"/>
      <c r="M101" s="110"/>
      <c r="N101" s="16"/>
    </row>
    <row r="102" spans="1:14" x14ac:dyDescent="0.3">
      <c r="A102" s="154" t="s">
        <v>185</v>
      </c>
      <c r="B102" s="4"/>
      <c r="C102" s="4"/>
      <c r="D102" s="4"/>
      <c r="E102" s="16"/>
      <c r="F102" s="40"/>
      <c r="G102" s="40"/>
      <c r="H102" s="32"/>
      <c r="I102" s="29">
        <f t="shared" si="8"/>
        <v>30</v>
      </c>
      <c r="J102" s="107">
        <f t="shared" si="9"/>
        <v>0</v>
      </c>
      <c r="K102" s="141"/>
      <c r="L102" s="16"/>
      <c r="M102" s="110"/>
      <c r="N102" s="16"/>
    </row>
    <row r="103" spans="1:14" ht="15" thickBot="1" x14ac:dyDescent="0.35">
      <c r="A103" s="155" t="s">
        <v>189</v>
      </c>
      <c r="B103" s="22"/>
      <c r="C103" s="22"/>
      <c r="D103" s="22"/>
      <c r="E103" s="23"/>
      <c r="F103" s="24"/>
      <c r="G103" s="24"/>
      <c r="H103" s="33"/>
      <c r="I103" s="30">
        <f t="shared" si="8"/>
        <v>30</v>
      </c>
      <c r="J103" s="108">
        <f t="shared" si="9"/>
        <v>0</v>
      </c>
      <c r="K103" s="142"/>
      <c r="L103" s="23"/>
      <c r="M103" s="111"/>
      <c r="N103" s="23"/>
    </row>
    <row r="104" spans="1:14" x14ac:dyDescent="0.3">
      <c r="A104" s="153" t="s">
        <v>193</v>
      </c>
      <c r="B104" s="123"/>
      <c r="C104" s="19"/>
      <c r="D104" s="19"/>
      <c r="E104" s="20"/>
      <c r="F104" s="21"/>
      <c r="G104" s="21"/>
      <c r="H104" s="31"/>
      <c r="I104" s="28">
        <f t="shared" si="8"/>
        <v>30</v>
      </c>
      <c r="J104" s="106">
        <f t="shared" si="9"/>
        <v>0</v>
      </c>
      <c r="K104" s="140"/>
      <c r="L104" s="112"/>
      <c r="M104" s="109"/>
      <c r="N104" s="20"/>
    </row>
    <row r="105" spans="1:14" x14ac:dyDescent="0.3">
      <c r="A105" s="154" t="s">
        <v>197</v>
      </c>
      <c r="B105" s="4"/>
      <c r="C105" s="4"/>
      <c r="D105" s="4"/>
      <c r="E105" s="16"/>
      <c r="F105" s="40"/>
      <c r="G105" s="40"/>
      <c r="H105" s="32"/>
      <c r="I105" s="29">
        <f t="shared" si="8"/>
        <v>30</v>
      </c>
      <c r="J105" s="107">
        <f t="shared" si="9"/>
        <v>0</v>
      </c>
      <c r="K105" s="141"/>
      <c r="L105" s="16"/>
      <c r="M105" s="110"/>
      <c r="N105" s="16"/>
    </row>
    <row r="106" spans="1:14" x14ac:dyDescent="0.3">
      <c r="A106" s="154" t="s">
        <v>201</v>
      </c>
      <c r="B106" s="4"/>
      <c r="C106" s="4"/>
      <c r="D106" s="4"/>
      <c r="E106" s="16"/>
      <c r="F106" s="40"/>
      <c r="G106" s="40"/>
      <c r="H106" s="32"/>
      <c r="I106" s="29">
        <f t="shared" si="8"/>
        <v>30</v>
      </c>
      <c r="J106" s="107">
        <f t="shared" si="9"/>
        <v>0</v>
      </c>
      <c r="K106" s="141"/>
      <c r="L106" s="16"/>
      <c r="M106" s="110"/>
      <c r="N106" s="16"/>
    </row>
    <row r="107" spans="1:14" ht="15" thickBot="1" x14ac:dyDescent="0.35">
      <c r="A107" s="156" t="s">
        <v>205</v>
      </c>
      <c r="B107" s="22"/>
      <c r="C107" s="113"/>
      <c r="D107" s="22"/>
      <c r="E107" s="114"/>
      <c r="F107" s="115"/>
      <c r="G107" s="115"/>
      <c r="H107" s="116"/>
      <c r="I107" s="117">
        <f t="shared" si="8"/>
        <v>30</v>
      </c>
      <c r="J107" s="118">
        <f t="shared" si="9"/>
        <v>0</v>
      </c>
      <c r="K107" s="33"/>
      <c r="L107" s="148"/>
      <c r="M107" s="119"/>
      <c r="N107" s="114"/>
    </row>
    <row r="108" spans="1:14" ht="15" thickTop="1" x14ac:dyDescent="0.3">
      <c r="A108" s="157" t="s">
        <v>24</v>
      </c>
      <c r="B108" s="143"/>
      <c r="C108" s="143"/>
      <c r="D108" s="143"/>
      <c r="E108" s="144"/>
      <c r="F108" s="21"/>
      <c r="G108" s="21"/>
      <c r="H108" s="144"/>
      <c r="I108" s="28">
        <f>(30-H108)</f>
        <v>30</v>
      </c>
      <c r="J108" s="106">
        <f>F108*H108</f>
        <v>0</v>
      </c>
      <c r="K108" s="158"/>
      <c r="L108" s="149"/>
      <c r="M108" s="109"/>
      <c r="N108" s="144"/>
    </row>
    <row r="109" spans="1:14" x14ac:dyDescent="0.3">
      <c r="A109" s="154" t="s">
        <v>25</v>
      </c>
      <c r="B109" s="145"/>
      <c r="C109" s="145"/>
      <c r="D109" s="145"/>
      <c r="E109" s="146"/>
      <c r="F109" s="40"/>
      <c r="G109" s="40"/>
      <c r="H109" s="146"/>
      <c r="I109" s="29">
        <f t="shared" ref="I109:I127" si="10">(30-H109)</f>
        <v>30</v>
      </c>
      <c r="J109" s="107">
        <f t="shared" ref="J109:J127" si="11">F109*H109</f>
        <v>0</v>
      </c>
      <c r="K109" s="32"/>
      <c r="L109" s="146"/>
      <c r="M109" s="110"/>
      <c r="N109" s="146"/>
    </row>
    <row r="110" spans="1:14" x14ac:dyDescent="0.3">
      <c r="A110" s="154" t="s">
        <v>26</v>
      </c>
      <c r="B110" s="145"/>
      <c r="C110" s="145"/>
      <c r="D110" s="145"/>
      <c r="E110" s="146"/>
      <c r="F110" s="40"/>
      <c r="G110" s="40"/>
      <c r="H110" s="146"/>
      <c r="I110" s="29">
        <f t="shared" si="10"/>
        <v>30</v>
      </c>
      <c r="J110" s="107">
        <f t="shared" si="11"/>
        <v>0</v>
      </c>
      <c r="K110" s="141"/>
      <c r="L110" s="146"/>
      <c r="M110" s="110"/>
      <c r="N110" s="146"/>
    </row>
    <row r="111" spans="1:14" ht="15" thickBot="1" x14ac:dyDescent="0.35">
      <c r="A111" s="155" t="s">
        <v>27</v>
      </c>
      <c r="B111" s="147"/>
      <c r="C111" s="147"/>
      <c r="D111" s="147"/>
      <c r="E111" s="148"/>
      <c r="F111" s="24"/>
      <c r="G111" s="24"/>
      <c r="H111" s="148"/>
      <c r="I111" s="30">
        <f t="shared" si="10"/>
        <v>30</v>
      </c>
      <c r="J111" s="108">
        <f t="shared" si="11"/>
        <v>0</v>
      </c>
      <c r="K111" s="142"/>
      <c r="L111" s="148"/>
      <c r="M111" s="111"/>
      <c r="N111" s="148"/>
    </row>
    <row r="112" spans="1:14" x14ac:dyDescent="0.3">
      <c r="A112" s="153" t="s">
        <v>28</v>
      </c>
      <c r="B112" s="143"/>
      <c r="C112" s="143"/>
      <c r="D112" s="143"/>
      <c r="E112" s="144"/>
      <c r="F112" s="21"/>
      <c r="G112" s="21"/>
      <c r="H112" s="144"/>
      <c r="I112" s="28">
        <f t="shared" si="10"/>
        <v>30</v>
      </c>
      <c r="J112" s="106">
        <f t="shared" si="11"/>
        <v>0</v>
      </c>
      <c r="K112" s="140"/>
      <c r="L112" s="149"/>
      <c r="M112" s="109"/>
      <c r="N112" s="144"/>
    </row>
    <row r="113" spans="1:14" x14ac:dyDescent="0.3">
      <c r="A113" s="154" t="s">
        <v>29</v>
      </c>
      <c r="B113" s="145"/>
      <c r="C113" s="145"/>
      <c r="D113" s="145"/>
      <c r="E113" s="146"/>
      <c r="F113" s="40"/>
      <c r="G113" s="40"/>
      <c r="H113" s="146"/>
      <c r="I113" s="29">
        <f t="shared" si="10"/>
        <v>30</v>
      </c>
      <c r="J113" s="107">
        <f t="shared" si="11"/>
        <v>0</v>
      </c>
      <c r="K113" s="141"/>
      <c r="L113" s="146"/>
      <c r="M113" s="110"/>
      <c r="N113" s="146"/>
    </row>
    <row r="114" spans="1:14" x14ac:dyDescent="0.3">
      <c r="A114" s="154" t="s">
        <v>30</v>
      </c>
      <c r="B114" s="145"/>
      <c r="C114" s="145"/>
      <c r="D114" s="145"/>
      <c r="E114" s="146"/>
      <c r="F114" s="40"/>
      <c r="G114" s="40"/>
      <c r="H114" s="146"/>
      <c r="I114" s="29">
        <f t="shared" si="10"/>
        <v>30</v>
      </c>
      <c r="J114" s="107">
        <f t="shared" si="11"/>
        <v>0</v>
      </c>
      <c r="K114" s="141"/>
      <c r="L114" s="146"/>
      <c r="M114" s="110"/>
      <c r="N114" s="146"/>
    </row>
    <row r="115" spans="1:14" ht="15" thickBot="1" x14ac:dyDescent="0.35">
      <c r="A115" s="155" t="s">
        <v>31</v>
      </c>
      <c r="B115" s="147"/>
      <c r="C115" s="147"/>
      <c r="D115" s="147"/>
      <c r="E115" s="148"/>
      <c r="F115" s="24"/>
      <c r="G115" s="24"/>
      <c r="H115" s="148"/>
      <c r="I115" s="30">
        <f t="shared" si="10"/>
        <v>30</v>
      </c>
      <c r="J115" s="108">
        <f t="shared" si="11"/>
        <v>0</v>
      </c>
      <c r="K115" s="142"/>
      <c r="L115" s="148"/>
      <c r="M115" s="111"/>
      <c r="N115" s="148"/>
    </row>
    <row r="116" spans="1:14" x14ac:dyDescent="0.3">
      <c r="A116" s="153" t="s">
        <v>32</v>
      </c>
      <c r="B116" s="143"/>
      <c r="C116" s="143"/>
      <c r="D116" s="143"/>
      <c r="E116" s="144"/>
      <c r="F116" s="21"/>
      <c r="G116" s="21"/>
      <c r="H116" s="144"/>
      <c r="I116" s="28">
        <f t="shared" si="10"/>
        <v>30</v>
      </c>
      <c r="J116" s="106">
        <f t="shared" si="11"/>
        <v>0</v>
      </c>
      <c r="K116" s="140"/>
      <c r="L116" s="149"/>
      <c r="M116" s="109"/>
      <c r="N116" s="144"/>
    </row>
    <row r="117" spans="1:14" x14ac:dyDescent="0.3">
      <c r="A117" s="154" t="s">
        <v>33</v>
      </c>
      <c r="B117" s="145"/>
      <c r="C117" s="145"/>
      <c r="D117" s="145"/>
      <c r="E117" s="146"/>
      <c r="F117" s="40"/>
      <c r="G117" s="40"/>
      <c r="H117" s="146"/>
      <c r="I117" s="29">
        <f t="shared" si="10"/>
        <v>30</v>
      </c>
      <c r="J117" s="107">
        <f t="shared" si="11"/>
        <v>0</v>
      </c>
      <c r="K117" s="141"/>
      <c r="L117" s="146"/>
      <c r="M117" s="110"/>
      <c r="N117" s="146"/>
    </row>
    <row r="118" spans="1:14" x14ac:dyDescent="0.3">
      <c r="A118" s="154" t="s">
        <v>34</v>
      </c>
      <c r="B118" s="145"/>
      <c r="C118" s="145"/>
      <c r="D118" s="145"/>
      <c r="E118" s="146"/>
      <c r="F118" s="40"/>
      <c r="G118" s="40"/>
      <c r="H118" s="146"/>
      <c r="I118" s="29">
        <f t="shared" si="10"/>
        <v>30</v>
      </c>
      <c r="J118" s="107">
        <f t="shared" si="11"/>
        <v>0</v>
      </c>
      <c r="K118" s="141"/>
      <c r="L118" s="146"/>
      <c r="M118" s="110"/>
      <c r="N118" s="146"/>
    </row>
    <row r="119" spans="1:14" ht="15" thickBot="1" x14ac:dyDescent="0.35">
      <c r="A119" s="155" t="s">
        <v>35</v>
      </c>
      <c r="B119" s="147"/>
      <c r="C119" s="147"/>
      <c r="D119" s="147"/>
      <c r="E119" s="148"/>
      <c r="F119" s="24"/>
      <c r="G119" s="24"/>
      <c r="H119" s="148"/>
      <c r="I119" s="30">
        <f t="shared" si="10"/>
        <v>30</v>
      </c>
      <c r="J119" s="108">
        <f t="shared" si="11"/>
        <v>0</v>
      </c>
      <c r="K119" s="142"/>
      <c r="L119" s="148"/>
      <c r="M119" s="111"/>
      <c r="N119" s="148"/>
    </row>
    <row r="120" spans="1:14" x14ac:dyDescent="0.3">
      <c r="A120" s="153" t="s">
        <v>36</v>
      </c>
      <c r="B120" s="143"/>
      <c r="C120" s="143"/>
      <c r="D120" s="143"/>
      <c r="E120" s="144"/>
      <c r="F120" s="21"/>
      <c r="G120" s="21"/>
      <c r="H120" s="144"/>
      <c r="I120" s="28">
        <f t="shared" si="10"/>
        <v>30</v>
      </c>
      <c r="J120" s="106">
        <f t="shared" si="11"/>
        <v>0</v>
      </c>
      <c r="K120" s="140"/>
      <c r="L120" s="149"/>
      <c r="M120" s="109"/>
      <c r="N120" s="144"/>
    </row>
    <row r="121" spans="1:14" x14ac:dyDescent="0.3">
      <c r="A121" s="154" t="s">
        <v>37</v>
      </c>
      <c r="B121" s="145"/>
      <c r="C121" s="145"/>
      <c r="D121" s="145"/>
      <c r="E121" s="146"/>
      <c r="F121" s="40"/>
      <c r="G121" s="40"/>
      <c r="H121" s="146"/>
      <c r="I121" s="29">
        <f t="shared" si="10"/>
        <v>30</v>
      </c>
      <c r="J121" s="107">
        <f t="shared" si="11"/>
        <v>0</v>
      </c>
      <c r="K121" s="141"/>
      <c r="L121" s="146"/>
      <c r="M121" s="110"/>
      <c r="N121" s="146"/>
    </row>
    <row r="122" spans="1:14" x14ac:dyDescent="0.3">
      <c r="A122" s="154" t="s">
        <v>38</v>
      </c>
      <c r="B122" s="145"/>
      <c r="C122" s="145"/>
      <c r="D122" s="145"/>
      <c r="E122" s="146"/>
      <c r="F122" s="40"/>
      <c r="G122" s="40"/>
      <c r="H122" s="146"/>
      <c r="I122" s="29">
        <f t="shared" si="10"/>
        <v>30</v>
      </c>
      <c r="J122" s="107">
        <f t="shared" si="11"/>
        <v>0</v>
      </c>
      <c r="K122" s="141"/>
      <c r="L122" s="146"/>
      <c r="M122" s="110"/>
      <c r="N122" s="146"/>
    </row>
    <row r="123" spans="1:14" ht="15" thickBot="1" x14ac:dyDescent="0.35">
      <c r="A123" s="155" t="s">
        <v>39</v>
      </c>
      <c r="B123" s="147"/>
      <c r="C123" s="147"/>
      <c r="D123" s="147"/>
      <c r="E123" s="148"/>
      <c r="F123" s="24"/>
      <c r="G123" s="24"/>
      <c r="H123" s="148"/>
      <c r="I123" s="30">
        <f t="shared" si="10"/>
        <v>30</v>
      </c>
      <c r="J123" s="108">
        <f t="shared" si="11"/>
        <v>0</v>
      </c>
      <c r="K123" s="142"/>
      <c r="L123" s="148"/>
      <c r="M123" s="111"/>
      <c r="N123" s="148"/>
    </row>
    <row r="124" spans="1:14" x14ac:dyDescent="0.3">
      <c r="A124" s="153" t="s">
        <v>40</v>
      </c>
      <c r="B124" s="143"/>
      <c r="C124" s="143"/>
      <c r="D124" s="143"/>
      <c r="E124" s="144"/>
      <c r="F124" s="21"/>
      <c r="G124" s="21"/>
      <c r="H124" s="144"/>
      <c r="I124" s="28">
        <f t="shared" si="10"/>
        <v>30</v>
      </c>
      <c r="J124" s="106">
        <f t="shared" si="11"/>
        <v>0</v>
      </c>
      <c r="K124" s="140"/>
      <c r="L124" s="149"/>
      <c r="M124" s="109"/>
      <c r="N124" s="144"/>
    </row>
    <row r="125" spans="1:14" x14ac:dyDescent="0.3">
      <c r="A125" s="154" t="s">
        <v>41</v>
      </c>
      <c r="B125" s="145"/>
      <c r="C125" s="145"/>
      <c r="D125" s="145"/>
      <c r="E125" s="146"/>
      <c r="F125" s="40"/>
      <c r="G125" s="40"/>
      <c r="H125" s="146"/>
      <c r="I125" s="29">
        <f t="shared" si="10"/>
        <v>30</v>
      </c>
      <c r="J125" s="107">
        <f t="shared" si="11"/>
        <v>0</v>
      </c>
      <c r="K125" s="141"/>
      <c r="L125" s="146"/>
      <c r="M125" s="110"/>
      <c r="N125" s="146"/>
    </row>
    <row r="126" spans="1:14" x14ac:dyDescent="0.3">
      <c r="A126" s="154" t="s">
        <v>42</v>
      </c>
      <c r="B126" s="145"/>
      <c r="C126" s="145"/>
      <c r="D126" s="145"/>
      <c r="E126" s="146"/>
      <c r="F126" s="40"/>
      <c r="G126" s="40"/>
      <c r="H126" s="146"/>
      <c r="I126" s="29">
        <f t="shared" si="10"/>
        <v>30</v>
      </c>
      <c r="J126" s="107">
        <f t="shared" si="11"/>
        <v>0</v>
      </c>
      <c r="K126" s="141"/>
      <c r="L126" s="146"/>
      <c r="M126" s="110"/>
      <c r="N126" s="146"/>
    </row>
    <row r="127" spans="1:14" ht="15" thickBot="1" x14ac:dyDescent="0.35">
      <c r="A127" s="155" t="s">
        <v>43</v>
      </c>
      <c r="B127" s="147"/>
      <c r="C127" s="147"/>
      <c r="D127" s="147"/>
      <c r="E127" s="148"/>
      <c r="F127" s="24"/>
      <c r="G127" s="24"/>
      <c r="H127" s="148"/>
      <c r="I127" s="30">
        <f t="shared" si="10"/>
        <v>30</v>
      </c>
      <c r="J127" s="108">
        <f t="shared" si="11"/>
        <v>0</v>
      </c>
      <c r="K127" s="142"/>
      <c r="L127" s="148"/>
      <c r="M127" s="111"/>
      <c r="N127" s="148"/>
    </row>
    <row r="128" spans="1:14" x14ac:dyDescent="0.3">
      <c r="A128" s="25" t="s">
        <v>88</v>
      </c>
      <c r="B128" s="2" t="s">
        <v>89</v>
      </c>
      <c r="C128" s="1"/>
      <c r="D128" s="1"/>
    </row>
    <row r="129" spans="1:11" x14ac:dyDescent="0.3">
      <c r="C129" s="3" t="s">
        <v>90</v>
      </c>
      <c r="D129" s="10">
        <f>IF(RIGHT($C$6, 2)="CD", SUM(E12:E107), SUM(E12:E127))</f>
        <v>0</v>
      </c>
    </row>
    <row r="130" spans="1:11" ht="15" thickBot="1" x14ac:dyDescent="0.35">
      <c r="A130" s="93" t="s">
        <v>1861</v>
      </c>
    </row>
    <row r="131" spans="1:11" x14ac:dyDescent="0.3">
      <c r="A131" s="105">
        <v>44426</v>
      </c>
      <c r="C131" s="11" t="s">
        <v>91</v>
      </c>
      <c r="D131" s="12"/>
      <c r="H131" s="87" t="s">
        <v>92</v>
      </c>
      <c r="I131" s="87" t="s">
        <v>93</v>
      </c>
      <c r="J131" s="87" t="s">
        <v>94</v>
      </c>
      <c r="K131" s="159"/>
    </row>
    <row r="132" spans="1:11" x14ac:dyDescent="0.3">
      <c r="B132" s="35"/>
      <c r="C132" s="13" t="s">
        <v>1830</v>
      </c>
      <c r="D132" s="14">
        <f>(PoolConcentration/(1000*660))*10^6</f>
        <v>0</v>
      </c>
      <c r="E132" s="129"/>
      <c r="H132" s="15" t="s">
        <v>95</v>
      </c>
      <c r="I132" s="16"/>
      <c r="J132" s="17"/>
      <c r="K132" s="137"/>
    </row>
    <row r="133" spans="1:11" x14ac:dyDescent="0.3">
      <c r="A133" s="134"/>
      <c r="B133" s="34"/>
      <c r="C133" s="13" t="s">
        <v>1846</v>
      </c>
      <c r="D133" s="14" t="e">
        <f>4*50/Molarity</f>
        <v>#DIV/0!</v>
      </c>
      <c r="E133" s="129"/>
      <c r="H133" s="15" t="s">
        <v>96</v>
      </c>
      <c r="I133" s="16"/>
      <c r="J133" s="17"/>
      <c r="K133" s="137"/>
    </row>
    <row r="134" spans="1:11" x14ac:dyDescent="0.3">
      <c r="C134" s="13" t="s">
        <v>1845</v>
      </c>
      <c r="D134" s="14" t="e">
        <f>50-PoolDilution</f>
        <v>#DIV/0!</v>
      </c>
      <c r="E134" s="129"/>
      <c r="H134" s="15" t="s">
        <v>97</v>
      </c>
      <c r="I134" s="16"/>
      <c r="J134" s="17"/>
      <c r="K134" s="137"/>
    </row>
    <row r="135" spans="1:11" ht="15" thickBot="1" x14ac:dyDescent="0.35">
      <c r="C135" s="162" t="s">
        <v>98</v>
      </c>
      <c r="D135" s="163"/>
      <c r="H135" s="15" t="s">
        <v>99</v>
      </c>
      <c r="I135" s="16"/>
      <c r="J135" s="17"/>
      <c r="K135" s="137"/>
    </row>
    <row r="136" spans="1:11" x14ac:dyDescent="0.3">
      <c r="C136" s="164" t="s">
        <v>1851</v>
      </c>
      <c r="D136" s="165"/>
      <c r="F136" s="52"/>
      <c r="H136" s="15" t="s">
        <v>100</v>
      </c>
      <c r="I136" s="16"/>
      <c r="J136" s="17"/>
      <c r="K136" s="137"/>
    </row>
    <row r="137" spans="1:11" x14ac:dyDescent="0.3">
      <c r="C137" s="13" t="s">
        <v>101</v>
      </c>
      <c r="D137" s="38"/>
      <c r="H137" s="15" t="s">
        <v>102</v>
      </c>
      <c r="I137" s="16"/>
      <c r="J137" s="17"/>
      <c r="K137" s="137"/>
    </row>
    <row r="138" spans="1:11" x14ac:dyDescent="0.3">
      <c r="C138" s="13" t="s">
        <v>103</v>
      </c>
      <c r="D138" s="37">
        <f>(1000*D137)/20</f>
        <v>0</v>
      </c>
      <c r="E138" s="34"/>
      <c r="H138" s="15" t="s">
        <v>104</v>
      </c>
      <c r="I138" s="16"/>
      <c r="J138" s="17"/>
      <c r="K138" s="137"/>
    </row>
    <row r="139" spans="1:11" ht="15" thickBot="1" x14ac:dyDescent="0.35">
      <c r="C139" s="131" t="s">
        <v>105</v>
      </c>
      <c r="D139" s="36">
        <f>1000-D138</f>
        <v>1000</v>
      </c>
      <c r="E139" s="34"/>
      <c r="H139" s="15" t="s">
        <v>106</v>
      </c>
      <c r="I139" s="16"/>
      <c r="J139" s="17"/>
      <c r="K139" s="137"/>
    </row>
    <row r="140" spans="1:11" ht="15" thickBot="1" x14ac:dyDescent="0.35">
      <c r="C140" s="132" t="s">
        <v>1840</v>
      </c>
      <c r="D140" s="133"/>
      <c r="H140" s="15" t="s">
        <v>107</v>
      </c>
      <c r="I140" s="16"/>
      <c r="J140" s="17"/>
      <c r="K140" s="137"/>
    </row>
    <row r="141" spans="1:11" ht="15" thickBot="1" x14ac:dyDescent="0.35">
      <c r="B141" s="52"/>
      <c r="C141" s="52"/>
      <c r="D141" s="52"/>
      <c r="E141" s="52"/>
      <c r="F141" s="52"/>
      <c r="H141" s="15" t="s">
        <v>108</v>
      </c>
      <c r="I141" s="16"/>
      <c r="J141" s="17"/>
      <c r="K141" s="137"/>
    </row>
    <row r="142" spans="1:11" x14ac:dyDescent="0.3">
      <c r="B142" s="52"/>
      <c r="C142" s="171" t="s">
        <v>1848</v>
      </c>
      <c r="D142" s="172"/>
      <c r="F142" s="52"/>
      <c r="H142" s="15" t="s">
        <v>109</v>
      </c>
      <c r="I142" s="16"/>
      <c r="J142" s="17"/>
      <c r="K142" s="137"/>
    </row>
    <row r="143" spans="1:11" x14ac:dyDescent="0.3">
      <c r="B143" s="52"/>
      <c r="C143" s="13" t="s">
        <v>1847</v>
      </c>
      <c r="D143" s="136"/>
      <c r="F143" s="52"/>
      <c r="H143" s="15" t="s">
        <v>110</v>
      </c>
      <c r="I143" s="16"/>
      <c r="J143" s="17"/>
      <c r="K143" s="137"/>
    </row>
    <row r="144" spans="1:11" x14ac:dyDescent="0.3">
      <c r="B144" s="52"/>
      <c r="C144" s="135" t="s">
        <v>1843</v>
      </c>
      <c r="D144" s="14">
        <f>(D143/(400*660))*10^6</f>
        <v>0</v>
      </c>
      <c r="F144" s="52"/>
    </row>
    <row r="145" spans="2:11" x14ac:dyDescent="0.3">
      <c r="B145" s="52"/>
      <c r="C145" s="13" t="s">
        <v>1846</v>
      </c>
      <c r="D145" s="14" t="e">
        <f>4*50/D144</f>
        <v>#DIV/0!</v>
      </c>
      <c r="E145" s="52"/>
      <c r="F145" s="52"/>
      <c r="H145" s="168" t="s">
        <v>111</v>
      </c>
      <c r="I145" s="168"/>
      <c r="J145" s="4"/>
      <c r="K145" s="150"/>
    </row>
    <row r="146" spans="2:11" x14ac:dyDescent="0.3">
      <c r="B146" s="52"/>
      <c r="C146" s="13" t="s">
        <v>1845</v>
      </c>
      <c r="D146" s="14" t="e">
        <f>50-D145</f>
        <v>#DIV/0!</v>
      </c>
      <c r="F146" s="52"/>
      <c r="H146" s="168" t="s">
        <v>112</v>
      </c>
      <c r="I146" s="168"/>
      <c r="J146" s="4"/>
      <c r="K146" s="150"/>
    </row>
    <row r="147" spans="2:11" ht="15" thickBot="1" x14ac:dyDescent="0.35">
      <c r="B147" s="52"/>
      <c r="C147" s="173" t="s">
        <v>1844</v>
      </c>
      <c r="D147" s="174"/>
      <c r="F147" s="52"/>
      <c r="K147" s="34"/>
    </row>
    <row r="148" spans="2:11" x14ac:dyDescent="0.3">
      <c r="B148" s="52"/>
      <c r="C148" s="52"/>
      <c r="D148" s="52"/>
      <c r="E148" s="52"/>
      <c r="F148" s="52"/>
      <c r="H148" s="166" t="s">
        <v>1817</v>
      </c>
      <c r="I148" s="167"/>
      <c r="J148" s="167"/>
      <c r="K148" s="151"/>
    </row>
    <row r="149" spans="2:11" x14ac:dyDescent="0.3">
      <c r="B149" s="52"/>
      <c r="F149" s="52"/>
      <c r="H149" s="202" t="s">
        <v>113</v>
      </c>
      <c r="I149" s="203"/>
      <c r="J149" s="4"/>
      <c r="K149" s="150"/>
    </row>
    <row r="150" spans="2:11" x14ac:dyDescent="0.3">
      <c r="B150" s="52"/>
      <c r="F150" s="52"/>
      <c r="H150" s="202" t="s">
        <v>114</v>
      </c>
      <c r="I150" s="203"/>
      <c r="J150" s="18"/>
      <c r="K150" s="152"/>
    </row>
    <row r="151" spans="2:11" x14ac:dyDescent="0.3">
      <c r="B151" s="52"/>
      <c r="F151" s="52"/>
      <c r="H151" s="202" t="s">
        <v>115</v>
      </c>
      <c r="I151" s="203"/>
      <c r="J151" s="18"/>
      <c r="K151" s="152"/>
    </row>
    <row r="152" spans="2:11" x14ac:dyDescent="0.3">
      <c r="B152" s="52"/>
      <c r="C152" s="52"/>
      <c r="D152" s="52"/>
      <c r="E152" s="52"/>
      <c r="F152" s="52"/>
      <c r="H152" s="202" t="s">
        <v>116</v>
      </c>
      <c r="I152" s="203"/>
      <c r="J152" s="4"/>
      <c r="K152" s="150"/>
    </row>
    <row r="153" spans="2:11" x14ac:dyDescent="0.3">
      <c r="B153" s="52"/>
      <c r="F153" s="52"/>
      <c r="H153" s="197" t="s">
        <v>1825</v>
      </c>
      <c r="I153" s="198"/>
      <c r="J153" s="18"/>
      <c r="K153" s="152"/>
    </row>
    <row r="154" spans="2:11" ht="15" thickBot="1" x14ac:dyDescent="0.35">
      <c r="K154" s="34"/>
    </row>
    <row r="155" spans="2:11" ht="15" thickBot="1" x14ac:dyDescent="0.35">
      <c r="B155" s="52"/>
      <c r="C155" s="185" t="s">
        <v>1849</v>
      </c>
      <c r="D155" s="186"/>
      <c r="H155" s="199" t="s">
        <v>1818</v>
      </c>
      <c r="I155" s="200"/>
      <c r="J155" s="201"/>
      <c r="K155" s="26"/>
    </row>
    <row r="156" spans="2:11" x14ac:dyDescent="0.3">
      <c r="B156" s="52"/>
      <c r="C156" s="192" t="s">
        <v>1831</v>
      </c>
      <c r="D156" s="193"/>
      <c r="E156" s="52"/>
      <c r="H156" s="191" t="s">
        <v>1819</v>
      </c>
      <c r="I156" s="196"/>
      <c r="J156" s="126" t="e">
        <f>AVERAGE(J157:J158)</f>
        <v>#DIV/0!</v>
      </c>
      <c r="K156" s="152"/>
    </row>
    <row r="157" spans="2:11" x14ac:dyDescent="0.3">
      <c r="B157" s="52"/>
      <c r="C157" s="13" t="s">
        <v>1832</v>
      </c>
      <c r="D157" s="130"/>
      <c r="E157" s="52"/>
      <c r="H157" s="191" t="s">
        <v>1820</v>
      </c>
      <c r="I157" s="196"/>
      <c r="J157" s="18"/>
      <c r="K157" s="152"/>
    </row>
    <row r="158" spans="2:11" x14ac:dyDescent="0.3">
      <c r="B158" s="52"/>
      <c r="C158" s="13" t="s">
        <v>1833</v>
      </c>
      <c r="D158" s="37">
        <f>(D157*50)/200</f>
        <v>0</v>
      </c>
      <c r="E158" s="52"/>
      <c r="H158" s="191" t="s">
        <v>1821</v>
      </c>
      <c r="I158" s="196"/>
      <c r="J158" s="18"/>
      <c r="K158" s="152"/>
    </row>
    <row r="159" spans="2:11" x14ac:dyDescent="0.3">
      <c r="B159" s="52"/>
      <c r="C159" s="13" t="s">
        <v>1834</v>
      </c>
      <c r="D159" s="37">
        <f>50-D158</f>
        <v>50</v>
      </c>
      <c r="E159" s="52"/>
      <c r="H159" s="191" t="s">
        <v>1822</v>
      </c>
      <c r="I159" s="196"/>
      <c r="J159" s="128"/>
      <c r="K159" s="139"/>
    </row>
    <row r="160" spans="2:11" ht="15" thickBot="1" x14ac:dyDescent="0.35">
      <c r="B160" s="52"/>
      <c r="C160" s="194" t="s">
        <v>1835</v>
      </c>
      <c r="D160" s="195"/>
      <c r="E160" s="52"/>
      <c r="H160" s="191" t="s">
        <v>1823</v>
      </c>
      <c r="I160" s="191"/>
      <c r="J160" s="128"/>
      <c r="K160" s="139"/>
    </row>
    <row r="161" spans="2:11" x14ac:dyDescent="0.3">
      <c r="B161" s="52"/>
      <c r="C161" s="187" t="s">
        <v>1842</v>
      </c>
      <c r="D161" s="188"/>
      <c r="E161" s="52"/>
      <c r="H161" s="191" t="s">
        <v>1824</v>
      </c>
      <c r="I161" s="196"/>
      <c r="J161" s="18"/>
      <c r="K161" s="138"/>
    </row>
    <row r="162" spans="2:11" x14ac:dyDescent="0.3">
      <c r="B162" s="52"/>
      <c r="C162" s="189" t="s">
        <v>1841</v>
      </c>
      <c r="D162" s="190"/>
      <c r="E162" s="52"/>
      <c r="H162" s="197" t="s">
        <v>1825</v>
      </c>
      <c r="I162" s="198"/>
      <c r="J162" s="18"/>
      <c r="K162" s="138"/>
    </row>
    <row r="163" spans="2:11" x14ac:dyDescent="0.3">
      <c r="B163" s="52"/>
      <c r="C163" s="13" t="s">
        <v>1839</v>
      </c>
      <c r="D163" s="37">
        <f>D157</f>
        <v>0</v>
      </c>
      <c r="E163" s="52"/>
    </row>
    <row r="164" spans="2:11" x14ac:dyDescent="0.3">
      <c r="B164" s="52"/>
      <c r="C164" s="13" t="s">
        <v>1836</v>
      </c>
      <c r="D164" s="37">
        <f>(D163*12.5)/200</f>
        <v>0</v>
      </c>
      <c r="E164" s="52"/>
    </row>
    <row r="165" spans="2:11" x14ac:dyDescent="0.3">
      <c r="B165" s="52"/>
      <c r="C165" s="13" t="s">
        <v>1837</v>
      </c>
      <c r="D165" s="37">
        <f>12.5-D164</f>
        <v>12.5</v>
      </c>
      <c r="E165" s="52"/>
    </row>
    <row r="166" spans="2:11" ht="15" thickBot="1" x14ac:dyDescent="0.35">
      <c r="B166" s="52"/>
      <c r="C166" s="162" t="s">
        <v>1838</v>
      </c>
      <c r="D166" s="163"/>
      <c r="E166" s="52"/>
    </row>
    <row r="167" spans="2:11" ht="15" thickBot="1" x14ac:dyDescent="0.35">
      <c r="C167" s="132" t="s">
        <v>1840</v>
      </c>
      <c r="D167" s="133"/>
    </row>
  </sheetData>
  <mergeCells count="30">
    <mergeCell ref="H149:I149"/>
    <mergeCell ref="H150:I150"/>
    <mergeCell ref="H151:I151"/>
    <mergeCell ref="H152:I152"/>
    <mergeCell ref="H153:I153"/>
    <mergeCell ref="C166:D166"/>
    <mergeCell ref="C155:D155"/>
    <mergeCell ref="C161:D161"/>
    <mergeCell ref="C162:D162"/>
    <mergeCell ref="H160:I160"/>
    <mergeCell ref="C156:D156"/>
    <mergeCell ref="C160:D160"/>
    <mergeCell ref="H161:I161"/>
    <mergeCell ref="H162:I162"/>
    <mergeCell ref="H155:J155"/>
    <mergeCell ref="H156:I156"/>
    <mergeCell ref="H157:I157"/>
    <mergeCell ref="H158:I158"/>
    <mergeCell ref="H159:I159"/>
    <mergeCell ref="B1:C1"/>
    <mergeCell ref="C135:D135"/>
    <mergeCell ref="C136:D136"/>
    <mergeCell ref="H148:J148"/>
    <mergeCell ref="H145:I145"/>
    <mergeCell ref="H146:I146"/>
    <mergeCell ref="F10:G10"/>
    <mergeCell ref="C142:D142"/>
    <mergeCell ref="C147:D147"/>
    <mergeCell ref="B8:C9"/>
    <mergeCell ref="E2:G5"/>
  </mergeCells>
  <phoneticPr fontId="14" type="noConversion"/>
  <conditionalFormatting sqref="A108:N127">
    <cfRule type="expression" dxfId="7" priority="1">
      <formula>$C$6="CD"</formula>
    </cfRule>
  </conditionalFormatting>
  <conditionalFormatting sqref="B108:B115">
    <cfRule type="expression" dxfId="6" priority="7">
      <formula>$C$6="CD"</formula>
    </cfRule>
  </conditionalFormatting>
  <conditionalFormatting sqref="B116:B123">
    <cfRule type="expression" dxfId="5" priority="6">
      <formula>$C$6="CD"</formula>
    </cfRule>
  </conditionalFormatting>
  <conditionalFormatting sqref="B124:B127">
    <cfRule type="expression" dxfId="4" priority="5">
      <formula>$C$6="CD"</formula>
    </cfRule>
  </conditionalFormatting>
  <conditionalFormatting sqref="D108:D119">
    <cfRule type="expression" dxfId="3" priority="4">
      <formula>$C$6="CD"</formula>
    </cfRule>
  </conditionalFormatting>
  <conditionalFormatting sqref="D120:D127">
    <cfRule type="expression" dxfId="2" priority="3">
      <formula>$C$6="CD"</formula>
    </cfRule>
  </conditionalFormatting>
  <conditionalFormatting sqref="L12:L107">
    <cfRule type="duplicateValues" dxfId="1" priority="2"/>
  </conditionalFormatting>
  <conditionalFormatting sqref="L108:L127">
    <cfRule type="duplicateValues" dxfId="0" priority="9"/>
  </conditionalFormatting>
  <dataValidations count="2">
    <dataValidation type="list" allowBlank="1" showInputMessage="1" sqref="C5" xr:uid="{00000000-0002-0000-0000-000000000000}">
      <formula1>"300c v2, 500c v2, 500c Nano, 300c Nano, 300c Micro, 600c v3, 500c v3, 300c iSeq"</formula1>
    </dataValidation>
    <dataValidation type="list" allowBlank="1" showInputMessage="1" showErrorMessage="1" sqref="K12:K127" xr:uid="{0AB14D52-137F-43FD-BC67-7CBD2143AD07}">
      <formula1>"CD, UD-A, UD-B, UD-C, UD-D"</formula1>
    </dataValidation>
  </dataValidation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Check Box 6">
              <controlPr defaultSize="0" autoFill="0" autoLine="0" autoPict="0">
                <anchor moveWithCells="1">
                  <from>
                    <xdr:col>2</xdr:col>
                    <xdr:colOff>4175760</xdr:colOff>
                    <xdr:row>140</xdr:row>
                    <xdr:rowOff>182880</xdr:rowOff>
                  </from>
                  <to>
                    <xdr:col>3</xdr:col>
                    <xdr:colOff>746760</xdr:colOff>
                    <xdr:row>142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5" name="Check Box 10">
              <controlPr defaultSize="0" autoFill="0" autoLine="0" autoPict="0">
                <anchor moveWithCells="1">
                  <from>
                    <xdr:col>2</xdr:col>
                    <xdr:colOff>4175760</xdr:colOff>
                    <xdr:row>153</xdr:row>
                    <xdr:rowOff>182880</xdr:rowOff>
                  </from>
                  <to>
                    <xdr:col>3</xdr:col>
                    <xdr:colOff>746760</xdr:colOff>
                    <xdr:row>155</xdr:row>
                    <xdr:rowOff>15240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E202DCB8-B153-4FF7-B92D-5FAEA50C0433}">
          <x14:formula1>
            <xm:f>Indices!$G$8:$G$103</xm:f>
          </x14:formula1>
          <xm:sqref>L12:L127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2A497-7E1D-4140-9CFE-61360CC7E7AB}">
  <dimension ref="A1:L138"/>
  <sheetViews>
    <sheetView zoomScaleNormal="100" workbookViewId="0">
      <pane ySplit="18" topLeftCell="A35" activePane="bottomLeft" state="frozen"/>
      <selection pane="bottomLeft" activeCell="E13" sqref="E13"/>
    </sheetView>
  </sheetViews>
  <sheetFormatPr defaultRowHeight="14.4" x14ac:dyDescent="0.3"/>
  <cols>
    <col min="1" max="1" width="15.6640625" bestFit="1" customWidth="1"/>
    <col min="2" max="2" width="25.5546875" customWidth="1"/>
    <col min="3" max="3" width="13.33203125" bestFit="1" customWidth="1"/>
    <col min="4" max="4" width="12.6640625" bestFit="1" customWidth="1"/>
    <col min="5" max="6" width="16.88671875" bestFit="1" customWidth="1"/>
    <col min="7" max="7" width="11.44140625" bestFit="1" customWidth="1"/>
    <col min="8" max="8" width="13.44140625" bestFit="1" customWidth="1"/>
    <col min="9" max="9" width="11.44140625" bestFit="1" customWidth="1"/>
    <col min="10" max="11" width="15" bestFit="1" customWidth="1"/>
    <col min="12" max="12" width="11.109375" bestFit="1" customWidth="1"/>
  </cols>
  <sheetData>
    <row r="1" spans="1:2" x14ac:dyDescent="0.3">
      <c r="A1" s="34" t="s">
        <v>117</v>
      </c>
      <c r="B1" s="34"/>
    </row>
    <row r="2" spans="1:2" x14ac:dyDescent="0.3">
      <c r="A2" s="34" t="s">
        <v>118</v>
      </c>
      <c r="B2" s="34">
        <v>5</v>
      </c>
    </row>
    <row r="3" spans="1:2" x14ac:dyDescent="0.3">
      <c r="A3" s="34" t="s">
        <v>256</v>
      </c>
      <c r="B3" s="56">
        <f>'Library Prep'!C2</f>
        <v>0</v>
      </c>
    </row>
    <row r="4" spans="1:2" x14ac:dyDescent="0.3">
      <c r="A4" s="34" t="s">
        <v>119</v>
      </c>
      <c r="B4" s="56">
        <f>'Library Prep'!$C$6</f>
        <v>0</v>
      </c>
    </row>
    <row r="5" spans="1:2" x14ac:dyDescent="0.3">
      <c r="A5" s="34" t="s">
        <v>120</v>
      </c>
      <c r="B5" s="34" t="s">
        <v>121</v>
      </c>
    </row>
    <row r="6" spans="1:2" x14ac:dyDescent="0.3">
      <c r="A6" s="34" t="s">
        <v>122</v>
      </c>
      <c r="B6" s="34" t="s">
        <v>123</v>
      </c>
    </row>
    <row r="7" spans="1:2" x14ac:dyDescent="0.3">
      <c r="A7" s="34" t="s">
        <v>124</v>
      </c>
      <c r="B7" s="34" t="s">
        <v>125</v>
      </c>
    </row>
    <row r="8" spans="1:2" x14ac:dyDescent="0.3">
      <c r="A8" s="34" t="s">
        <v>126</v>
      </c>
      <c r="B8" s="34" t="s">
        <v>1814</v>
      </c>
    </row>
    <row r="9" spans="1:2" x14ac:dyDescent="0.3">
      <c r="A9" s="34" t="s">
        <v>128</v>
      </c>
      <c r="B9" t="e">
        <f>VLOOKUP('Library Prep'!$K$12, Indices!$A$7:$C$12, 3, FALSE)</f>
        <v>#N/A</v>
      </c>
    </row>
    <row r="10" spans="1:2" x14ac:dyDescent="0.3">
      <c r="A10" s="34" t="s">
        <v>129</v>
      </c>
      <c r="B10" s="34" t="s">
        <v>130</v>
      </c>
    </row>
    <row r="11" spans="1:2" x14ac:dyDescent="0.3">
      <c r="A11" s="34" t="s">
        <v>131</v>
      </c>
      <c r="B11" s="34"/>
    </row>
    <row r="12" spans="1:2" x14ac:dyDescent="0.3">
      <c r="A12" s="34" t="e">
        <f>LEFT('Library Prep'!$C$5, 3)/2 +1</f>
        <v>#VALUE!</v>
      </c>
      <c r="B12" s="34"/>
    </row>
    <row r="13" spans="1:2" x14ac:dyDescent="0.3">
      <c r="A13" s="34" t="e">
        <f>LEFT('Library Prep'!$C$5, 3)/2 +1</f>
        <v>#VALUE!</v>
      </c>
      <c r="B13" s="34"/>
    </row>
    <row r="14" spans="1:2" x14ac:dyDescent="0.3">
      <c r="A14" s="34" t="s">
        <v>132</v>
      </c>
      <c r="B14" s="34"/>
    </row>
    <row r="15" spans="1:2" x14ac:dyDescent="0.3">
      <c r="A15" s="34" t="s">
        <v>133</v>
      </c>
      <c r="B15" s="34">
        <v>0</v>
      </c>
    </row>
    <row r="16" spans="1:2" x14ac:dyDescent="0.3">
      <c r="A16" s="34" t="s">
        <v>134</v>
      </c>
      <c r="B16" s="34" t="s">
        <v>135</v>
      </c>
    </row>
    <row r="17" spans="1:12" x14ac:dyDescent="0.3">
      <c r="A17" s="34" t="s">
        <v>136</v>
      </c>
      <c r="B17" s="34"/>
    </row>
    <row r="18" spans="1:12" x14ac:dyDescent="0.3">
      <c r="A18" t="s">
        <v>137</v>
      </c>
      <c r="B18" t="s">
        <v>138</v>
      </c>
      <c r="C18" t="s">
        <v>139</v>
      </c>
      <c r="D18" t="s">
        <v>140</v>
      </c>
      <c r="E18" t="str">
        <f>IF('Library Prep'!$K$12="CD", "Index_Plate_Well", "Index_Plate")</f>
        <v>Index_Plate</v>
      </c>
      <c r="F18" t="str">
        <f>IF('Library Prep'!$K$12 = "CD", "I7_Index_ID", "Index_Plate_Well")</f>
        <v>Index_Plate_Well</v>
      </c>
      <c r="G18" t="str">
        <f>IF('Library Prep'!$K$12 = "CD", "Index", "I7_Index_ID")</f>
        <v>I7_Index_ID</v>
      </c>
      <c r="H18" t="str">
        <f>IF('Library Prep'!$K$12 = "CD", "I5_Index_ID", "Index")</f>
        <v>Index</v>
      </c>
      <c r="I18" t="str">
        <f>IF('Library Prep'!$K$12 = "CD", "index2", "I5_Index_ID")</f>
        <v>I5_Index_ID</v>
      </c>
      <c r="J18" t="str">
        <f>IF('Library Prep'!$K$12 = "CD", "Sample_Project", "index2")</f>
        <v>index2</v>
      </c>
      <c r="K18" t="str">
        <f>IF('Library Prep'!$K$12 = "CD", "Description", "Sample_Project")</f>
        <v>Sample_Project</v>
      </c>
      <c r="L18" t="str">
        <f>IF('Library Prep'!$K$12 = "CD", "", "Description")</f>
        <v>Description</v>
      </c>
    </row>
    <row r="19" spans="1:12" x14ac:dyDescent="0.3">
      <c r="A19" t="str">
        <f>IF(LEN(TRIM('Library Prep'!$B12)) &gt; 0, TRIM('Library Prep'!$B12), "")</f>
        <v/>
      </c>
      <c r="B19" s="34" t="str">
        <f>IF(AND(LEN(TRIM('Library Prep'!$C$2)) &gt; 0, LEN(TRIM('Library Prep'!$B12))&gt;0), 'Library Prep'!$B12 &amp; "-" &amp; 'Library Prep'!$C$2, "")</f>
        <v/>
      </c>
      <c r="C19" s="34" t="str">
        <f>IF(AND(LEN(TRIM('Library Prep'!$C$2)) &gt; 0, LEN(TRIM('Library Prep'!$B12)) &gt; 0), 'Library Prep'!$C$2, "")</f>
        <v/>
      </c>
      <c r="D19" s="34" t="str">
        <f>IF(AND(LEN(TRIM('Library Prep'!$C$2)) &gt; 0, LEN(TRIM('Library Prep'!$B12)) &gt; 0), 'Library Prep'!$A12, "")</f>
        <v/>
      </c>
      <c r="E19" t="str">
        <f>IF(LEN(TRIM('Library Prep'!$B12)) = 0, "", IF('Library Prep'!$K$12="CD", 'Library Prep'!L12, RIGHT('Library Prep'!K12, 1)))</f>
        <v/>
      </c>
      <c r="F19" t="str">
        <f>IF(LEN($E19)&gt;0, IF('Library Prep'!$K$12 = "CD", VLOOKUP($E19, Indices!$G$8:$I$103, 2, FALSE), 'Library Prep'!$L12), "")</f>
        <v/>
      </c>
      <c r="G19" t="str">
        <f ca="1">IF(LEN($E19)&gt;0, IF('Library Prep'!$K$12 = "CD", VLOOKUP($F19, Indices!$E$8:$F$795, 2, FALSE), LEFT(VLOOKUP('Library Prep'!$L12, OFFSET(Indices!$G$8:$I$103, 0, MATCH('Library Prep'!$K12, Indices!$G$6:$S$6, 0)-1), 2, FALSE), 7)), "")</f>
        <v/>
      </c>
      <c r="H19" t="str">
        <f>IF(LEN($E19)&gt;0, IF('Library Prep'!$K$12 = "CD", VLOOKUP($E19, Indices!$G$8:$I$103, 3, FALSE), VLOOKUP($G19&amp;"-7", Indices!$E$8:$F$795, 2,FALSE)), "")</f>
        <v/>
      </c>
      <c r="I19" t="str">
        <f ca="1">IF(LEN($E19)&gt;0, IF('Library Prep'!$K$12 = "CD", VLOOKUP($H19, Indices!$E$8:$F$795, 2, FALSE), LEFT(VLOOKUP('Library Prep'!$L12, OFFSET(Indices!$G$8:$I$103, 0, MATCH('Library Prep'!$K12, Indices!$G$6:$S$6, 0)-1), 2, FALSE), 7)), "")</f>
        <v/>
      </c>
      <c r="J19" t="str">
        <f>IF(LEN($E19)&gt;0, IF('Library Prep'!$K$12 = "CD", IF(LEN(TRIM('Library Prep'!$D12))&gt;0, 'Library Prep'!$D12, ""), VLOOKUP($G19&amp;"-5", Indices!$E$8:$F$795, 2,FALSE)), "")</f>
        <v/>
      </c>
      <c r="K19" t="str">
        <f>IF(LEN($E19) &gt; 0, IF('Library Prep'!$K$12 &lt;&gt; "CD", IF(LEN(TRIM('Library Prep'!$C12)) &gt; 0, 'Library Prep'!$D12, ""), ""), "")</f>
        <v/>
      </c>
    </row>
    <row r="20" spans="1:12" x14ac:dyDescent="0.3">
      <c r="A20" t="str">
        <f>IF(LEN(TRIM('Library Prep'!$B13)) &gt; 0, TRIM('Library Prep'!$B13), "")</f>
        <v/>
      </c>
      <c r="B20" s="34" t="str">
        <f>IF(AND(LEN(TRIM('Library Prep'!$C$2)) &gt; 0, LEN(TRIM('Library Prep'!$B13))&gt;0), 'Library Prep'!$B13 &amp; "-" &amp; 'Library Prep'!$C$2, "")</f>
        <v/>
      </c>
      <c r="C20" s="34" t="str">
        <f>IF(AND(LEN(TRIM('Library Prep'!$C$2)) &gt; 0, LEN(TRIM('Library Prep'!$B13)) &gt; 0), 'Library Prep'!$C$2, "")</f>
        <v/>
      </c>
      <c r="D20" s="34" t="str">
        <f>IF(AND(LEN(TRIM('Library Prep'!$C$2)) &gt; 0, LEN(TRIM('Library Prep'!$B13)) &gt; 0), 'Library Prep'!$A13, "")</f>
        <v/>
      </c>
      <c r="E20" t="str">
        <f>IF(LEN(TRIM('Library Prep'!$B13)) = 0, "", IF('Library Prep'!$K$12="CD", 'Library Prep'!L13, RIGHT('Library Prep'!K13, 1)))</f>
        <v/>
      </c>
      <c r="F20" t="str">
        <f>IF(LEN($E20)&gt;0, IF('Library Prep'!$K$12 = "CD", VLOOKUP($E20, Indices!$G$8:$I$103, 2, FALSE), 'Library Prep'!$L13), "")</f>
        <v/>
      </c>
      <c r="G20" t="str">
        <f ca="1">IF(LEN($E20)&gt;0, IF('Library Prep'!$K$12 = "CD", VLOOKUP($F20, Indices!$E$8:$F$795, 2, FALSE), LEFT(VLOOKUP('Library Prep'!$L13, OFFSET(Indices!$G$8:$I$103, 0, MATCH('Library Prep'!$K13, Indices!$G$6:$S$6, 0)-1), 2, FALSE), 7)), "")</f>
        <v/>
      </c>
      <c r="H20" t="str">
        <f>IF(LEN($E20)&gt;0, IF('Library Prep'!$K$12 = "CD", VLOOKUP($E20, Indices!$G$8:$I$103, 3, FALSE), VLOOKUP($G20&amp;"-7", Indices!$E$8:$F$795, 2,FALSE)), "")</f>
        <v/>
      </c>
      <c r="I20" t="str">
        <f ca="1">IF(LEN($E20)&gt;0, IF('Library Prep'!$K$12 = "CD", VLOOKUP($H20, Indices!$E$8:$F$795, 2, FALSE), LEFT(VLOOKUP('Library Prep'!$L13, OFFSET(Indices!$G$8:$I$103, 0, MATCH('Library Prep'!$K13, Indices!$G$6:$S$6, 0)-1), 2, FALSE), 7)), "")</f>
        <v/>
      </c>
      <c r="J20" t="str">
        <f>IF(LEN($E20)&gt;0, IF('Library Prep'!$K$12 = "CD", IF(LEN(TRIM('Library Prep'!$D13))&gt;0, 'Library Prep'!$D13, ""), VLOOKUP($G20&amp;"-5", Indices!$E$8:$F$795, 2,FALSE)), "")</f>
        <v/>
      </c>
      <c r="K20" t="str">
        <f>IF(LEN($E20) &gt; 0, IF('Library Prep'!$K$12 &lt;&gt; "CD", IF(LEN(TRIM('Library Prep'!$C13)) &gt; 0, 'Library Prep'!$D13, ""), ""), "")</f>
        <v/>
      </c>
    </row>
    <row r="21" spans="1:12" x14ac:dyDescent="0.3">
      <c r="A21" t="str">
        <f>IF(LEN(TRIM('Library Prep'!$B14)) &gt; 0, TRIM('Library Prep'!$B14), "")</f>
        <v/>
      </c>
      <c r="B21" s="34" t="str">
        <f>IF(AND(LEN(TRIM('Library Prep'!$C$2)) &gt; 0, LEN(TRIM('Library Prep'!$B14))&gt;0), 'Library Prep'!$B14 &amp; "-" &amp; 'Library Prep'!$C$2, "")</f>
        <v/>
      </c>
      <c r="C21" s="34" t="str">
        <f>IF(AND(LEN(TRIM('Library Prep'!$C$2)) &gt; 0, LEN(TRIM('Library Prep'!$B14)) &gt; 0), 'Library Prep'!$C$2, "")</f>
        <v/>
      </c>
      <c r="D21" s="34" t="str">
        <f>IF(AND(LEN(TRIM('Library Prep'!$C$2)) &gt; 0, LEN(TRIM('Library Prep'!$B14)) &gt; 0), 'Library Prep'!$A14, "")</f>
        <v/>
      </c>
      <c r="E21" t="str">
        <f>IF(LEN(TRIM('Library Prep'!$B14)) = 0, "", IF('Library Prep'!$K$12="CD", 'Library Prep'!L14, RIGHT('Library Prep'!K14, 1)))</f>
        <v/>
      </c>
      <c r="F21" t="str">
        <f>IF(LEN($E21)&gt;0, IF('Library Prep'!$K$12 = "CD", VLOOKUP($E21, Indices!$G$8:$I$103, 2, FALSE), 'Library Prep'!$L14), "")</f>
        <v/>
      </c>
      <c r="G21" t="str">
        <f ca="1">IF(LEN($E21)&gt;0, IF('Library Prep'!$K$12 = "CD", VLOOKUP($F21, Indices!$E$8:$F$795, 2, FALSE), LEFT(VLOOKUP('Library Prep'!$L14, OFFSET(Indices!$G$8:$I$103, 0, MATCH('Library Prep'!$K14, Indices!$G$6:$S$6, 0)-1), 2, FALSE), 7)), "")</f>
        <v/>
      </c>
      <c r="H21" t="str">
        <f>IF(LEN($E21)&gt;0, IF('Library Prep'!$K$12 = "CD", VLOOKUP($E21, Indices!$G$8:$I$103, 3, FALSE), VLOOKUP($G21&amp;"-7", Indices!$E$8:$F$795, 2,FALSE)), "")</f>
        <v/>
      </c>
      <c r="I21" t="str">
        <f ca="1">IF(LEN($E21)&gt;0, IF('Library Prep'!$K$12 = "CD", VLOOKUP($H21, Indices!$E$8:$F$795, 2, FALSE), LEFT(VLOOKUP('Library Prep'!$L14, OFFSET(Indices!$G$8:$I$103, 0, MATCH('Library Prep'!$K14, Indices!$G$6:$S$6, 0)-1), 2, FALSE), 7)), "")</f>
        <v/>
      </c>
      <c r="J21" t="str">
        <f>IF(LEN($E21)&gt;0, IF('Library Prep'!$K$12 = "CD", IF(LEN(TRIM('Library Prep'!$D14))&gt;0, 'Library Prep'!$D14, ""), VLOOKUP($G21&amp;"-5", Indices!$E$8:$F$795, 2,FALSE)), "")</f>
        <v/>
      </c>
      <c r="K21" t="str">
        <f>IF(LEN($E21) &gt; 0, IF('Library Prep'!$K$12 &lt;&gt; "CD", IF(LEN(TRIM('Library Prep'!$C14)) &gt; 0, 'Library Prep'!$D14, ""), ""), "")</f>
        <v/>
      </c>
    </row>
    <row r="22" spans="1:12" x14ac:dyDescent="0.3">
      <c r="A22" t="str">
        <f>IF(LEN(TRIM('Library Prep'!$B15)) &gt; 0, TRIM('Library Prep'!$B15), "")</f>
        <v/>
      </c>
      <c r="B22" s="34" t="str">
        <f>IF(AND(LEN(TRIM('Library Prep'!$C$2)) &gt; 0, LEN(TRIM('Library Prep'!$B15))&gt;0), 'Library Prep'!$B15 &amp; "-" &amp; 'Library Prep'!$C$2, "")</f>
        <v/>
      </c>
      <c r="C22" s="34" t="str">
        <f>IF(AND(LEN(TRIM('Library Prep'!$C$2)) &gt; 0, LEN(TRIM('Library Prep'!$B15)) &gt; 0), 'Library Prep'!$C$2, "")</f>
        <v/>
      </c>
      <c r="D22" s="34" t="str">
        <f>IF(AND(LEN(TRIM('Library Prep'!$C$2)) &gt; 0, LEN(TRIM('Library Prep'!$B15)) &gt; 0), 'Library Prep'!$A15, "")</f>
        <v/>
      </c>
      <c r="E22" t="str">
        <f>IF(LEN(TRIM('Library Prep'!$B15)) = 0, "", IF('Library Prep'!$K$12="CD", 'Library Prep'!L15, RIGHT('Library Prep'!K15, 1)))</f>
        <v/>
      </c>
      <c r="F22" t="str">
        <f>IF(LEN($E22)&gt;0, IF('Library Prep'!$K$12 = "CD", VLOOKUP($E22, Indices!$G$8:$I$103, 2, FALSE), 'Library Prep'!$L15), "")</f>
        <v/>
      </c>
      <c r="G22" t="str">
        <f ca="1">IF(LEN($E22)&gt;0, IF('Library Prep'!$K$12 = "CD", VLOOKUP($F22, Indices!$E$8:$F$795, 2, FALSE), LEFT(VLOOKUP('Library Prep'!$L15, OFFSET(Indices!$G$8:$I$103, 0, MATCH('Library Prep'!$K15, Indices!$G$6:$S$6, 0)-1), 2, FALSE), 7)), "")</f>
        <v/>
      </c>
      <c r="H22" t="str">
        <f>IF(LEN($E22)&gt;0, IF('Library Prep'!$K$12 = "CD", VLOOKUP($E22, Indices!$G$8:$I$103, 3, FALSE), VLOOKUP($G22&amp;"-7", Indices!$E$8:$F$795, 2,FALSE)), "")</f>
        <v/>
      </c>
      <c r="I22" t="str">
        <f ca="1">IF(LEN($E22)&gt;0, IF('Library Prep'!$K$12 = "CD", VLOOKUP($H22, Indices!$E$8:$F$795, 2, FALSE), LEFT(VLOOKUP('Library Prep'!$L15, OFFSET(Indices!$G$8:$I$103, 0, MATCH('Library Prep'!$K15, Indices!$G$6:$S$6, 0)-1), 2, FALSE), 7)), "")</f>
        <v/>
      </c>
      <c r="J22" t="str">
        <f>IF(LEN($E22)&gt;0, IF('Library Prep'!$K$12 = "CD", IF(LEN(TRIM('Library Prep'!$D15))&gt;0, 'Library Prep'!$D15, ""), VLOOKUP($G22&amp;"-5", Indices!$E$8:$F$795, 2,FALSE)), "")</f>
        <v/>
      </c>
      <c r="K22" t="str">
        <f>IF(LEN($E22) &gt; 0, IF('Library Prep'!$K$12 &lt;&gt; "CD", IF(LEN(TRIM('Library Prep'!$C15)) &gt; 0, 'Library Prep'!$D15, ""), ""), "")</f>
        <v/>
      </c>
    </row>
    <row r="23" spans="1:12" x14ac:dyDescent="0.3">
      <c r="A23" t="str">
        <f>IF(LEN(TRIM('Library Prep'!$B16)) &gt; 0, TRIM('Library Prep'!$B16), "")</f>
        <v/>
      </c>
      <c r="B23" s="34" t="str">
        <f>IF(AND(LEN(TRIM('Library Prep'!$C$2)) &gt; 0, LEN(TRIM('Library Prep'!$B16))&gt;0), 'Library Prep'!$B16 &amp; "-" &amp; 'Library Prep'!$C$2, "")</f>
        <v/>
      </c>
      <c r="C23" s="34" t="str">
        <f>IF(AND(LEN(TRIM('Library Prep'!$C$2)) &gt; 0, LEN(TRIM('Library Prep'!$B16)) &gt; 0), 'Library Prep'!$C$2, "")</f>
        <v/>
      </c>
      <c r="D23" s="34" t="str">
        <f>IF(AND(LEN(TRIM('Library Prep'!$C$2)) &gt; 0, LEN(TRIM('Library Prep'!$B16)) &gt; 0), 'Library Prep'!$A16, "")</f>
        <v/>
      </c>
      <c r="E23" t="str">
        <f>IF(LEN(TRIM('Library Prep'!$B16)) = 0, "", IF('Library Prep'!$K$12="CD", 'Library Prep'!L16, RIGHT('Library Prep'!K16, 1)))</f>
        <v/>
      </c>
      <c r="F23" t="str">
        <f>IF(LEN($E23)&gt;0, IF('Library Prep'!$K$12 = "CD", VLOOKUP($E23, Indices!$G$8:$I$103, 2, FALSE), 'Library Prep'!$L16), "")</f>
        <v/>
      </c>
      <c r="G23" t="str">
        <f ca="1">IF(LEN($E23)&gt;0, IF('Library Prep'!$K$12 = "CD", VLOOKUP($F23, Indices!$E$8:$F$795, 2, FALSE), LEFT(VLOOKUP('Library Prep'!$L16, OFFSET(Indices!$G$8:$I$103, 0, MATCH('Library Prep'!$K16, Indices!$G$6:$S$6, 0)-1), 2, FALSE), 7)), "")</f>
        <v/>
      </c>
      <c r="H23" t="str">
        <f>IF(LEN($E23)&gt;0, IF('Library Prep'!$K$12 = "CD", VLOOKUP($E23, Indices!$G$8:$I$103, 3, FALSE), VLOOKUP($G23&amp;"-7", Indices!$E$8:$F$795, 2,FALSE)), "")</f>
        <v/>
      </c>
      <c r="I23" t="str">
        <f ca="1">IF(LEN($E23)&gt;0, IF('Library Prep'!$K$12 = "CD", VLOOKUP($H23, Indices!$E$8:$F$795, 2, FALSE), LEFT(VLOOKUP('Library Prep'!$L16, OFFSET(Indices!$G$8:$I$103, 0, MATCH('Library Prep'!$K16, Indices!$G$6:$S$6, 0)-1), 2, FALSE), 7)), "")</f>
        <v/>
      </c>
      <c r="J23" t="str">
        <f>IF(LEN($E23)&gt;0, IF('Library Prep'!$K$12 = "CD", IF(LEN(TRIM('Library Prep'!$D16))&gt;0, 'Library Prep'!$D16, ""), VLOOKUP($G23&amp;"-5", Indices!$E$8:$F$795, 2,FALSE)), "")</f>
        <v/>
      </c>
      <c r="K23" t="str">
        <f>IF(LEN($E23) &gt; 0, IF('Library Prep'!$K$12 &lt;&gt; "CD", IF(LEN(TRIM('Library Prep'!$C16)) &gt; 0, 'Library Prep'!$D16, ""), ""), "")</f>
        <v/>
      </c>
    </row>
    <row r="24" spans="1:12" x14ac:dyDescent="0.3">
      <c r="A24" t="str">
        <f>IF(LEN(TRIM('Library Prep'!$B17)) &gt; 0, TRIM('Library Prep'!$B17), "")</f>
        <v/>
      </c>
      <c r="B24" s="34" t="str">
        <f>IF(AND(LEN(TRIM('Library Prep'!$C$2)) &gt; 0, LEN(TRIM('Library Prep'!$B17))&gt;0), 'Library Prep'!$B17 &amp; "-" &amp; 'Library Prep'!$C$2, "")</f>
        <v/>
      </c>
      <c r="C24" s="34" t="str">
        <f>IF(AND(LEN(TRIM('Library Prep'!$C$2)) &gt; 0, LEN(TRIM('Library Prep'!$B17)) &gt; 0), 'Library Prep'!$C$2, "")</f>
        <v/>
      </c>
      <c r="D24" s="34" t="str">
        <f>IF(AND(LEN(TRIM('Library Prep'!$C$2)) &gt; 0, LEN(TRIM('Library Prep'!$B17)) &gt; 0), 'Library Prep'!$A17, "")</f>
        <v/>
      </c>
      <c r="E24" t="str">
        <f>IF(LEN(TRIM('Library Prep'!$B17)) = 0, "", IF('Library Prep'!$K$12="CD", 'Library Prep'!L17, RIGHT('Library Prep'!K17, 1)))</f>
        <v/>
      </c>
      <c r="F24" t="str">
        <f>IF(LEN($E24)&gt;0, IF('Library Prep'!$K$12 = "CD", VLOOKUP($E24, Indices!$G$8:$I$103, 2, FALSE), 'Library Prep'!$L17), "")</f>
        <v/>
      </c>
      <c r="G24" t="str">
        <f ca="1">IF(LEN($E24)&gt;0, IF('Library Prep'!$K$12 = "CD", VLOOKUP($F24, Indices!$E$8:$F$795, 2, FALSE), LEFT(VLOOKUP('Library Prep'!$L17, OFFSET(Indices!$G$8:$I$103, 0, MATCH('Library Prep'!$K17, Indices!$G$6:$S$6, 0)-1), 2, FALSE), 7)), "")</f>
        <v/>
      </c>
      <c r="H24" t="str">
        <f>IF(LEN($E24)&gt;0, IF('Library Prep'!$K$12 = "CD", VLOOKUP($E24, Indices!$G$8:$I$103, 3, FALSE), VLOOKUP($G24&amp;"-7", Indices!$E$8:$F$795, 2,FALSE)), "")</f>
        <v/>
      </c>
      <c r="I24" t="str">
        <f ca="1">IF(LEN($E24)&gt;0, IF('Library Prep'!$K$12 = "CD", VLOOKUP($H24, Indices!$E$8:$F$795, 2, FALSE), LEFT(VLOOKUP('Library Prep'!$L17, OFFSET(Indices!$G$8:$I$103, 0, MATCH('Library Prep'!$K17, Indices!$G$6:$S$6, 0)-1), 2, FALSE), 7)), "")</f>
        <v/>
      </c>
      <c r="J24" t="str">
        <f>IF(LEN($E24)&gt;0, IF('Library Prep'!$K$12 = "CD", IF(LEN(TRIM('Library Prep'!$D17))&gt;0, 'Library Prep'!$D17, ""), VLOOKUP($G24&amp;"-5", Indices!$E$8:$F$795, 2,FALSE)), "")</f>
        <v/>
      </c>
      <c r="K24" t="str">
        <f>IF(LEN($E24) &gt; 0, IF('Library Prep'!$K$12 &lt;&gt; "CD", IF(LEN(TRIM('Library Prep'!$C17)) &gt; 0, 'Library Prep'!$D17, ""), ""), "")</f>
        <v/>
      </c>
    </row>
    <row r="25" spans="1:12" x14ac:dyDescent="0.3">
      <c r="A25" t="str">
        <f>IF(LEN(TRIM('Library Prep'!$B18)) &gt; 0, TRIM('Library Prep'!$B18), "")</f>
        <v/>
      </c>
      <c r="B25" s="34" t="str">
        <f>IF(AND(LEN(TRIM('Library Prep'!$C$2)) &gt; 0, LEN(TRIM('Library Prep'!$B18))&gt;0), 'Library Prep'!$B18 &amp; "-" &amp; 'Library Prep'!$C$2, "")</f>
        <v/>
      </c>
      <c r="C25" s="34" t="str">
        <f>IF(AND(LEN(TRIM('Library Prep'!$C$2)) &gt; 0, LEN(TRIM('Library Prep'!$B18)) &gt; 0), 'Library Prep'!$C$2, "")</f>
        <v/>
      </c>
      <c r="D25" s="34" t="str">
        <f>IF(AND(LEN(TRIM('Library Prep'!$C$2)) &gt; 0, LEN(TRIM('Library Prep'!$B18)) &gt; 0), 'Library Prep'!$A18, "")</f>
        <v/>
      </c>
      <c r="E25" t="str">
        <f>IF(LEN(TRIM('Library Prep'!$B18)) = 0, "", IF('Library Prep'!$K$12="CD", 'Library Prep'!L18, RIGHT('Library Prep'!K18, 1)))</f>
        <v/>
      </c>
      <c r="F25" t="str">
        <f>IF(LEN($E25)&gt;0, IF('Library Prep'!$K$12 = "CD", VLOOKUP($E25, Indices!$G$8:$I$103, 2, FALSE), 'Library Prep'!$L18), "")</f>
        <v/>
      </c>
      <c r="G25" t="str">
        <f ca="1">IF(LEN($E25)&gt;0, IF('Library Prep'!$K$12 = "CD", VLOOKUP($F25, Indices!$E$8:$F$795, 2, FALSE), LEFT(VLOOKUP('Library Prep'!$L18, OFFSET(Indices!$G$8:$I$103, 0, MATCH('Library Prep'!$K18, Indices!$G$6:$S$6, 0)-1), 2, FALSE), 7)), "")</f>
        <v/>
      </c>
      <c r="H25" t="str">
        <f>IF(LEN($E25)&gt;0, IF('Library Prep'!$K$12 = "CD", VLOOKUP($E25, Indices!$G$8:$I$103, 3, FALSE), VLOOKUP($G25&amp;"-7", Indices!$E$8:$F$795, 2,FALSE)), "")</f>
        <v/>
      </c>
      <c r="I25" t="str">
        <f ca="1">IF(LEN($E25)&gt;0, IF('Library Prep'!$K$12 = "CD", VLOOKUP($H25, Indices!$E$8:$F$795, 2, FALSE), LEFT(VLOOKUP('Library Prep'!$L18, OFFSET(Indices!$G$8:$I$103, 0, MATCH('Library Prep'!$K18, Indices!$G$6:$S$6, 0)-1), 2, FALSE), 7)), "")</f>
        <v/>
      </c>
      <c r="J25" t="str">
        <f>IF(LEN($E25)&gt;0, IF('Library Prep'!$K$12 = "CD", IF(LEN(TRIM('Library Prep'!$D18))&gt;0, 'Library Prep'!$D18, ""), VLOOKUP($G25&amp;"-5", Indices!$E$8:$F$795, 2,FALSE)), "")</f>
        <v/>
      </c>
      <c r="K25" t="str">
        <f>IF(LEN($E25) &gt; 0, IF('Library Prep'!$K$12 &lt;&gt; "CD", IF(LEN(TRIM('Library Prep'!$C18)) &gt; 0, 'Library Prep'!$D18, ""), ""), "")</f>
        <v/>
      </c>
    </row>
    <row r="26" spans="1:12" x14ac:dyDescent="0.3">
      <c r="A26" t="str">
        <f>IF(LEN(TRIM('Library Prep'!$B19)) &gt; 0, TRIM('Library Prep'!$B19), "")</f>
        <v/>
      </c>
      <c r="B26" s="34" t="str">
        <f>IF(AND(LEN(TRIM('Library Prep'!$C$2)) &gt; 0, LEN(TRIM('Library Prep'!$B19))&gt;0), 'Library Prep'!$B19 &amp; "-" &amp; 'Library Prep'!$C$2, "")</f>
        <v/>
      </c>
      <c r="C26" s="34" t="str">
        <f>IF(AND(LEN(TRIM('Library Prep'!$C$2)) &gt; 0, LEN(TRIM('Library Prep'!$B19)) &gt; 0), 'Library Prep'!$C$2, "")</f>
        <v/>
      </c>
      <c r="D26" s="34" t="str">
        <f>IF(AND(LEN(TRIM('Library Prep'!$C$2)) &gt; 0, LEN(TRIM('Library Prep'!$B19)) &gt; 0), 'Library Prep'!$A19, "")</f>
        <v/>
      </c>
      <c r="E26" t="str">
        <f>IF(LEN(TRIM('Library Prep'!$B19)) = 0, "", IF('Library Prep'!$K$12="CD", 'Library Prep'!L19, RIGHT('Library Prep'!K19, 1)))</f>
        <v/>
      </c>
      <c r="F26" t="str">
        <f>IF(LEN($E26)&gt;0, IF('Library Prep'!$K$12 = "CD", VLOOKUP($E26, Indices!$G$8:$I$103, 2, FALSE), 'Library Prep'!$L19), "")</f>
        <v/>
      </c>
      <c r="G26" t="str">
        <f ca="1">IF(LEN($E26)&gt;0, IF('Library Prep'!$K$12 = "CD", VLOOKUP($F26, Indices!$E$8:$F$795, 2, FALSE), LEFT(VLOOKUP('Library Prep'!$L19, OFFSET(Indices!$G$8:$I$103, 0, MATCH('Library Prep'!$K19, Indices!$G$6:$S$6, 0)-1), 2, FALSE), 7)), "")</f>
        <v/>
      </c>
      <c r="H26" t="str">
        <f>IF(LEN($E26)&gt;0, IF('Library Prep'!$K$12 = "CD", VLOOKUP($E26, Indices!$G$8:$I$103, 3, FALSE), VLOOKUP($G26&amp;"-7", Indices!$E$8:$F$795, 2,FALSE)), "")</f>
        <v/>
      </c>
      <c r="I26" t="str">
        <f ca="1">IF(LEN($E26)&gt;0, IF('Library Prep'!$K$12 = "CD", VLOOKUP($H26, Indices!$E$8:$F$795, 2, FALSE), LEFT(VLOOKUP('Library Prep'!$L19, OFFSET(Indices!$G$8:$I$103, 0, MATCH('Library Prep'!$K19, Indices!$G$6:$S$6, 0)-1), 2, FALSE), 7)), "")</f>
        <v/>
      </c>
      <c r="J26" t="str">
        <f>IF(LEN($E26)&gt;0, IF('Library Prep'!$K$12 = "CD", IF(LEN(TRIM('Library Prep'!$D19))&gt;0, 'Library Prep'!$D19, ""), VLOOKUP($G26&amp;"-5", Indices!$E$8:$F$795, 2,FALSE)), "")</f>
        <v/>
      </c>
      <c r="K26" t="str">
        <f>IF(LEN($E26) &gt; 0, IF('Library Prep'!$K$12 &lt;&gt; "CD", IF(LEN(TRIM('Library Prep'!$C19)) &gt; 0, 'Library Prep'!$D19, ""), ""), "")</f>
        <v/>
      </c>
    </row>
    <row r="27" spans="1:12" x14ac:dyDescent="0.3">
      <c r="A27" t="str">
        <f>IF(LEN(TRIM('Library Prep'!$B20)) &gt; 0, TRIM('Library Prep'!$B20), "")</f>
        <v/>
      </c>
      <c r="B27" s="34" t="str">
        <f>IF(AND(LEN(TRIM('Library Prep'!$C$2)) &gt; 0, LEN(TRIM('Library Prep'!$B20))&gt;0), 'Library Prep'!$B20 &amp; "-" &amp; 'Library Prep'!$C$2, "")</f>
        <v/>
      </c>
      <c r="C27" s="34" t="str">
        <f>IF(AND(LEN(TRIM('Library Prep'!$C$2)) &gt; 0, LEN(TRIM('Library Prep'!$B20)) &gt; 0), 'Library Prep'!$C$2, "")</f>
        <v/>
      </c>
      <c r="D27" s="34" t="str">
        <f>IF(AND(LEN(TRIM('Library Prep'!$C$2)) &gt; 0, LEN(TRIM('Library Prep'!$B20)) &gt; 0), 'Library Prep'!$A20, "")</f>
        <v/>
      </c>
      <c r="E27" t="str">
        <f>IF(LEN(TRIM('Library Prep'!$B20)) = 0, "", IF('Library Prep'!$K$12="CD", 'Library Prep'!L20, RIGHT('Library Prep'!K20, 1)))</f>
        <v/>
      </c>
      <c r="F27" t="str">
        <f>IF(LEN($E27)&gt;0, IF('Library Prep'!$K$12 = "CD", VLOOKUP($E27, Indices!$G$8:$I$103, 2, FALSE), 'Library Prep'!$L20), "")</f>
        <v/>
      </c>
      <c r="G27" t="str">
        <f ca="1">IF(LEN($E27)&gt;0, IF('Library Prep'!$K$12 = "CD", VLOOKUP($F27, Indices!$E$8:$F$795, 2, FALSE), LEFT(VLOOKUP('Library Prep'!$L20, OFFSET(Indices!$G$8:$I$103, 0, MATCH('Library Prep'!$K20, Indices!$G$6:$S$6, 0)-1), 2, FALSE), 7)), "")</f>
        <v/>
      </c>
      <c r="H27" t="str">
        <f>IF(LEN($E27)&gt;0, IF('Library Prep'!$K$12 = "CD", VLOOKUP($E27, Indices!$G$8:$I$103, 3, FALSE), VLOOKUP($G27&amp;"-7", Indices!$E$8:$F$795, 2,FALSE)), "")</f>
        <v/>
      </c>
      <c r="I27" t="str">
        <f ca="1">IF(LEN($E27)&gt;0, IF('Library Prep'!$K$12 = "CD", VLOOKUP($H27, Indices!$E$8:$F$795, 2, FALSE), LEFT(VLOOKUP('Library Prep'!$L20, OFFSET(Indices!$G$8:$I$103, 0, MATCH('Library Prep'!$K20, Indices!$G$6:$S$6, 0)-1), 2, FALSE), 7)), "")</f>
        <v/>
      </c>
      <c r="J27" t="str">
        <f>IF(LEN($E27)&gt;0, IF('Library Prep'!$K$12 = "CD", IF(LEN(TRIM('Library Prep'!$D20))&gt;0, 'Library Prep'!$D20, ""), VLOOKUP($G27&amp;"-5", Indices!$E$8:$F$795, 2,FALSE)), "")</f>
        <v/>
      </c>
      <c r="K27" t="str">
        <f>IF(LEN($E27) &gt; 0, IF('Library Prep'!$K$12 &lt;&gt; "CD", IF(LEN(TRIM('Library Prep'!$C20)) &gt; 0, 'Library Prep'!$D20, ""), ""), "")</f>
        <v/>
      </c>
    </row>
    <row r="28" spans="1:12" x14ac:dyDescent="0.3">
      <c r="A28" t="str">
        <f>IF(LEN(TRIM('Library Prep'!$B21)) &gt; 0, TRIM('Library Prep'!$B21), "")</f>
        <v/>
      </c>
      <c r="B28" s="34" t="str">
        <f>IF(AND(LEN(TRIM('Library Prep'!$C$2)) &gt; 0, LEN(TRIM('Library Prep'!$B21))&gt;0), 'Library Prep'!$B21 &amp; "-" &amp; 'Library Prep'!$C$2, "")</f>
        <v/>
      </c>
      <c r="C28" s="34" t="str">
        <f>IF(AND(LEN(TRIM('Library Prep'!$C$2)) &gt; 0, LEN(TRIM('Library Prep'!$B21)) &gt; 0), 'Library Prep'!$C$2, "")</f>
        <v/>
      </c>
      <c r="D28" s="34" t="str">
        <f>IF(AND(LEN(TRIM('Library Prep'!$C$2)) &gt; 0, LEN(TRIM('Library Prep'!$B21)) &gt; 0), 'Library Prep'!$A21, "")</f>
        <v/>
      </c>
      <c r="E28" t="str">
        <f>IF(LEN(TRIM('Library Prep'!$B21)) = 0, "", IF('Library Prep'!$K$12="CD", 'Library Prep'!L21, RIGHT('Library Prep'!K21, 1)))</f>
        <v/>
      </c>
      <c r="F28" t="str">
        <f>IF(LEN($E28)&gt;0, IF('Library Prep'!$K$12 = "CD", VLOOKUP($E28, Indices!$G$8:$I$103, 2, FALSE), 'Library Prep'!$L21), "")</f>
        <v/>
      </c>
      <c r="G28" t="str">
        <f ca="1">IF(LEN($E28)&gt;0, IF('Library Prep'!$K$12 = "CD", VLOOKUP($F28, Indices!$E$8:$F$795, 2, FALSE), LEFT(VLOOKUP('Library Prep'!$L21, OFFSET(Indices!$G$8:$I$103, 0, MATCH('Library Prep'!$K21, Indices!$G$6:$S$6, 0)-1), 2, FALSE), 7)), "")</f>
        <v/>
      </c>
      <c r="H28" t="str">
        <f>IF(LEN($E28)&gt;0, IF('Library Prep'!$K$12 = "CD", VLOOKUP($E28, Indices!$G$8:$I$103, 3, FALSE), VLOOKUP($G28&amp;"-7", Indices!$E$8:$F$795, 2,FALSE)), "")</f>
        <v/>
      </c>
      <c r="I28" t="str">
        <f ca="1">IF(LEN($E28)&gt;0, IF('Library Prep'!$K$12 = "CD", VLOOKUP($H28, Indices!$E$8:$F$795, 2, FALSE), LEFT(VLOOKUP('Library Prep'!$L21, OFFSET(Indices!$G$8:$I$103, 0, MATCH('Library Prep'!$K21, Indices!$G$6:$S$6, 0)-1), 2, FALSE), 7)), "")</f>
        <v/>
      </c>
      <c r="J28" t="str">
        <f>IF(LEN($E28)&gt;0, IF('Library Prep'!$K$12 = "CD", IF(LEN(TRIM('Library Prep'!$D21))&gt;0, 'Library Prep'!$D21, ""), VLOOKUP($G28&amp;"-5", Indices!$E$8:$F$795, 2,FALSE)), "")</f>
        <v/>
      </c>
      <c r="K28" t="str">
        <f>IF(LEN($E28) &gt; 0, IF('Library Prep'!$K$12 &lt;&gt; "CD", IF(LEN(TRIM('Library Prep'!$C21)) &gt; 0, 'Library Prep'!$D21, ""), ""), "")</f>
        <v/>
      </c>
    </row>
    <row r="29" spans="1:12" x14ac:dyDescent="0.3">
      <c r="A29" t="str">
        <f>IF(LEN(TRIM('Library Prep'!$B22)) &gt; 0, TRIM('Library Prep'!$B22), "")</f>
        <v/>
      </c>
      <c r="B29" s="34" t="str">
        <f>IF(AND(LEN(TRIM('Library Prep'!$C$2)) &gt; 0, LEN(TRIM('Library Prep'!$B22))&gt;0), 'Library Prep'!$B22 &amp; "-" &amp; 'Library Prep'!$C$2, "")</f>
        <v/>
      </c>
      <c r="C29" s="34" t="str">
        <f>IF(AND(LEN(TRIM('Library Prep'!$C$2)) &gt; 0, LEN(TRIM('Library Prep'!$B22)) &gt; 0), 'Library Prep'!$C$2, "")</f>
        <v/>
      </c>
      <c r="D29" s="34" t="str">
        <f>IF(AND(LEN(TRIM('Library Prep'!$C$2)) &gt; 0, LEN(TRIM('Library Prep'!$B22)) &gt; 0), 'Library Prep'!$A22, "")</f>
        <v/>
      </c>
      <c r="E29" t="str">
        <f>IF(LEN(TRIM('Library Prep'!$B22)) = 0, "", IF('Library Prep'!$K$12="CD", 'Library Prep'!L22, RIGHT('Library Prep'!K22, 1)))</f>
        <v/>
      </c>
      <c r="F29" t="str">
        <f>IF(LEN($E29)&gt;0, IF('Library Prep'!$K$12 = "CD", VLOOKUP($E29, Indices!$G$8:$I$103, 2, FALSE), 'Library Prep'!$L22), "")</f>
        <v/>
      </c>
      <c r="G29" t="str">
        <f ca="1">IF(LEN($E29)&gt;0, IF('Library Prep'!$K$12 = "CD", VLOOKUP($F29, Indices!$E$8:$F$795, 2, FALSE), LEFT(VLOOKUP('Library Prep'!$L22, OFFSET(Indices!$G$8:$I$103, 0, MATCH('Library Prep'!$K22, Indices!$G$6:$S$6, 0)-1), 2, FALSE), 7)), "")</f>
        <v/>
      </c>
      <c r="H29" t="str">
        <f>IF(LEN($E29)&gt;0, IF('Library Prep'!$K$12 = "CD", VLOOKUP($E29, Indices!$G$8:$I$103, 3, FALSE), VLOOKUP($G29&amp;"-7", Indices!$E$8:$F$795, 2,FALSE)), "")</f>
        <v/>
      </c>
      <c r="I29" t="str">
        <f ca="1">IF(LEN($E29)&gt;0, IF('Library Prep'!$K$12 = "CD", VLOOKUP($H29, Indices!$E$8:$F$795, 2, FALSE), LEFT(VLOOKUP('Library Prep'!$L22, OFFSET(Indices!$G$8:$I$103, 0, MATCH('Library Prep'!$K22, Indices!$G$6:$S$6, 0)-1), 2, FALSE), 7)), "")</f>
        <v/>
      </c>
      <c r="J29" t="str">
        <f>IF(LEN($E29)&gt;0, IF('Library Prep'!$K$12 = "CD", IF(LEN(TRIM('Library Prep'!$D22))&gt;0, 'Library Prep'!$D22, ""), VLOOKUP($G29&amp;"-5", Indices!$E$8:$F$795, 2,FALSE)), "")</f>
        <v/>
      </c>
      <c r="K29" t="str">
        <f>IF(LEN($E29) &gt; 0, IF('Library Prep'!$K$12 &lt;&gt; "CD", IF(LEN(TRIM('Library Prep'!$C22)) &gt; 0, 'Library Prep'!$D22, ""), ""), "")</f>
        <v/>
      </c>
    </row>
    <row r="30" spans="1:12" x14ac:dyDescent="0.3">
      <c r="A30" t="str">
        <f>IF(LEN(TRIM('Library Prep'!$B23)) &gt; 0, TRIM('Library Prep'!$B23), "")</f>
        <v/>
      </c>
      <c r="B30" s="34" t="str">
        <f>IF(AND(LEN(TRIM('Library Prep'!$C$2)) &gt; 0, LEN(TRIM('Library Prep'!$B23))&gt;0), 'Library Prep'!$B23 &amp; "-" &amp; 'Library Prep'!$C$2, "")</f>
        <v/>
      </c>
      <c r="C30" s="34" t="str">
        <f>IF(AND(LEN(TRIM('Library Prep'!$C$2)) &gt; 0, LEN(TRIM('Library Prep'!$B23)) &gt; 0), 'Library Prep'!$C$2, "")</f>
        <v/>
      </c>
      <c r="D30" s="34" t="str">
        <f>IF(AND(LEN(TRIM('Library Prep'!$C$2)) &gt; 0, LEN(TRIM('Library Prep'!$B23)) &gt; 0), 'Library Prep'!$A23, "")</f>
        <v/>
      </c>
      <c r="E30" t="str">
        <f>IF(LEN(TRIM('Library Prep'!$B23)) = 0, "", IF('Library Prep'!$K$12="CD", 'Library Prep'!L23, RIGHT('Library Prep'!K23, 1)))</f>
        <v/>
      </c>
      <c r="F30" t="str">
        <f>IF(LEN($E30)&gt;0, IF('Library Prep'!$K$12 = "CD", VLOOKUP($E30, Indices!$G$8:$I$103, 2, FALSE), 'Library Prep'!$L23), "")</f>
        <v/>
      </c>
      <c r="G30" t="str">
        <f ca="1">IF(LEN($E30)&gt;0, IF('Library Prep'!$K$12 = "CD", VLOOKUP($F30, Indices!$E$8:$F$795, 2, FALSE), LEFT(VLOOKUP('Library Prep'!$L23, OFFSET(Indices!$G$8:$I$103, 0, MATCH('Library Prep'!$K23, Indices!$G$6:$S$6, 0)-1), 2, FALSE), 7)), "")</f>
        <v/>
      </c>
      <c r="H30" t="str">
        <f>IF(LEN($E30)&gt;0, IF('Library Prep'!$K$12 = "CD", VLOOKUP($E30, Indices!$G$8:$I$103, 3, FALSE), VLOOKUP($G30&amp;"-7", Indices!$E$8:$F$795, 2,FALSE)), "")</f>
        <v/>
      </c>
      <c r="I30" t="str">
        <f ca="1">IF(LEN($E30)&gt;0, IF('Library Prep'!$K$12 = "CD", VLOOKUP($H30, Indices!$E$8:$F$795, 2, FALSE), LEFT(VLOOKUP('Library Prep'!$L23, OFFSET(Indices!$G$8:$I$103, 0, MATCH('Library Prep'!$K23, Indices!$G$6:$S$6, 0)-1), 2, FALSE), 7)), "")</f>
        <v/>
      </c>
      <c r="J30" t="str">
        <f>IF(LEN($E30)&gt;0, IF('Library Prep'!$K$12 = "CD", IF(LEN(TRIM('Library Prep'!$D23))&gt;0, 'Library Prep'!$D23, ""), VLOOKUP($G30&amp;"-5", Indices!$E$8:$F$795, 2,FALSE)), "")</f>
        <v/>
      </c>
      <c r="K30" t="str">
        <f>IF(LEN($E30) &gt; 0, IF('Library Prep'!$K$12 &lt;&gt; "CD", IF(LEN(TRIM('Library Prep'!$C23)) &gt; 0, 'Library Prep'!$D23, ""), ""), "")</f>
        <v/>
      </c>
    </row>
    <row r="31" spans="1:12" x14ac:dyDescent="0.3">
      <c r="A31" t="str">
        <f>IF(LEN(TRIM('Library Prep'!$B24)) &gt; 0, TRIM('Library Prep'!$B24), "")</f>
        <v/>
      </c>
      <c r="B31" s="34" t="str">
        <f>IF(AND(LEN(TRIM('Library Prep'!$C$2)) &gt; 0, LEN(TRIM('Library Prep'!$B24))&gt;0), 'Library Prep'!$B24 &amp; "-" &amp; 'Library Prep'!$C$2, "")</f>
        <v/>
      </c>
      <c r="C31" s="34" t="str">
        <f>IF(AND(LEN(TRIM('Library Prep'!$C$2)) &gt; 0, LEN(TRIM('Library Prep'!$B24)) &gt; 0), 'Library Prep'!$C$2, "")</f>
        <v/>
      </c>
      <c r="D31" s="34" t="str">
        <f>IF(AND(LEN(TRIM('Library Prep'!$C$2)) &gt; 0, LEN(TRIM('Library Prep'!$B24)) &gt; 0), 'Library Prep'!$A24, "")</f>
        <v/>
      </c>
      <c r="E31" t="str">
        <f>IF(LEN(TRIM('Library Prep'!$B24)) = 0, "", IF('Library Prep'!$K$12="CD", 'Library Prep'!L24, RIGHT('Library Prep'!K24, 1)))</f>
        <v/>
      </c>
      <c r="F31" t="str">
        <f>IF(LEN($E31)&gt;0, IF('Library Prep'!$K$12 = "CD", VLOOKUP($E31, Indices!$G$8:$I$103, 2, FALSE), 'Library Prep'!$L24), "")</f>
        <v/>
      </c>
      <c r="G31" t="str">
        <f ca="1">IF(LEN($E31)&gt;0, IF('Library Prep'!$K$12 = "CD", VLOOKUP($F31, Indices!$E$8:$F$795, 2, FALSE), LEFT(VLOOKUP('Library Prep'!$L24, OFFSET(Indices!$G$8:$I$103, 0, MATCH('Library Prep'!$K24, Indices!$G$6:$S$6, 0)-1), 2, FALSE), 7)), "")</f>
        <v/>
      </c>
      <c r="H31" t="str">
        <f>IF(LEN($E31)&gt;0, IF('Library Prep'!$K$12 = "CD", VLOOKUP($E31, Indices!$G$8:$I$103, 3, FALSE), VLOOKUP($G31&amp;"-7", Indices!$E$8:$F$795, 2,FALSE)), "")</f>
        <v/>
      </c>
      <c r="I31" t="str">
        <f ca="1">IF(LEN($E31)&gt;0, IF('Library Prep'!$K$12 = "CD", VLOOKUP($H31, Indices!$E$8:$F$795, 2, FALSE), LEFT(VLOOKUP('Library Prep'!$L24, OFFSET(Indices!$G$8:$I$103, 0, MATCH('Library Prep'!$K24, Indices!$G$6:$S$6, 0)-1), 2, FALSE), 7)), "")</f>
        <v/>
      </c>
      <c r="J31" t="str">
        <f>IF(LEN($E31)&gt;0, IF('Library Prep'!$K$12 = "CD", IF(LEN(TRIM('Library Prep'!$D24))&gt;0, 'Library Prep'!$D24, ""), VLOOKUP($G31&amp;"-5", Indices!$E$8:$F$795, 2,FALSE)), "")</f>
        <v/>
      </c>
      <c r="K31" t="str">
        <f>IF(LEN($E31) &gt; 0, IF('Library Prep'!$K$12 &lt;&gt; "CD", IF(LEN(TRIM('Library Prep'!$C24)) &gt; 0, 'Library Prep'!$D24, ""), ""), "")</f>
        <v/>
      </c>
    </row>
    <row r="32" spans="1:12" x14ac:dyDescent="0.3">
      <c r="A32" t="str">
        <f>IF(LEN(TRIM('Library Prep'!$B25)) &gt; 0, TRIM('Library Prep'!$B25), "")</f>
        <v/>
      </c>
      <c r="B32" s="34" t="str">
        <f>IF(AND(LEN(TRIM('Library Prep'!$C$2)) &gt; 0, LEN(TRIM('Library Prep'!$B25))&gt;0), 'Library Prep'!$B25 &amp; "-" &amp; 'Library Prep'!$C$2, "")</f>
        <v/>
      </c>
      <c r="C32" s="34" t="str">
        <f>IF(AND(LEN(TRIM('Library Prep'!$C$2)) &gt; 0, LEN(TRIM('Library Prep'!$B25)) &gt; 0), 'Library Prep'!$C$2, "")</f>
        <v/>
      </c>
      <c r="D32" s="34" t="str">
        <f>IF(AND(LEN(TRIM('Library Prep'!$C$2)) &gt; 0, LEN(TRIM('Library Prep'!$B25)) &gt; 0), 'Library Prep'!$A25, "")</f>
        <v/>
      </c>
      <c r="E32" t="str">
        <f>IF(LEN(TRIM('Library Prep'!$B25)) = 0, "", IF('Library Prep'!$K$12="CD", 'Library Prep'!L25, RIGHT('Library Prep'!K25, 1)))</f>
        <v/>
      </c>
      <c r="F32" t="str">
        <f>IF(LEN($E32)&gt;0, IF('Library Prep'!$K$12 = "CD", VLOOKUP($E32, Indices!$G$8:$I$103, 2, FALSE), 'Library Prep'!$L25), "")</f>
        <v/>
      </c>
      <c r="G32" t="str">
        <f ca="1">IF(LEN($E32)&gt;0, IF('Library Prep'!$K$12 = "CD", VLOOKUP($F32, Indices!$E$8:$F$795, 2, FALSE), LEFT(VLOOKUP('Library Prep'!$L25, OFFSET(Indices!$G$8:$I$103, 0, MATCH('Library Prep'!$K25, Indices!$G$6:$S$6, 0)-1), 2, FALSE), 7)), "")</f>
        <v/>
      </c>
      <c r="H32" t="str">
        <f>IF(LEN($E32)&gt;0, IF('Library Prep'!$K$12 = "CD", VLOOKUP($E32, Indices!$G$8:$I$103, 3, FALSE), VLOOKUP($G32&amp;"-7", Indices!$E$8:$F$795, 2,FALSE)), "")</f>
        <v/>
      </c>
      <c r="I32" t="str">
        <f ca="1">IF(LEN($E32)&gt;0, IF('Library Prep'!$K$12 = "CD", VLOOKUP($H32, Indices!$E$8:$F$795, 2, FALSE), LEFT(VLOOKUP('Library Prep'!$L25, OFFSET(Indices!$G$8:$I$103, 0, MATCH('Library Prep'!$K25, Indices!$G$6:$S$6, 0)-1), 2, FALSE), 7)), "")</f>
        <v/>
      </c>
      <c r="J32" t="str">
        <f>IF(LEN($E32)&gt;0, IF('Library Prep'!$K$12 = "CD", IF(LEN(TRIM('Library Prep'!$D25))&gt;0, 'Library Prep'!$D25, ""), VLOOKUP($G32&amp;"-5", Indices!$E$8:$F$795, 2,FALSE)), "")</f>
        <v/>
      </c>
      <c r="K32" t="str">
        <f>IF(LEN($E32) &gt; 0, IF('Library Prep'!$K$12 &lt;&gt; "CD", IF(LEN(TRIM('Library Prep'!$C25)) &gt; 0, 'Library Prep'!$D25, ""), ""), "")</f>
        <v/>
      </c>
    </row>
    <row r="33" spans="1:11" x14ac:dyDescent="0.3">
      <c r="A33" t="str">
        <f>IF(LEN(TRIM('Library Prep'!$B26)) &gt; 0, TRIM('Library Prep'!$B26), "")</f>
        <v/>
      </c>
      <c r="B33" s="34" t="str">
        <f>IF(AND(LEN(TRIM('Library Prep'!$C$2)) &gt; 0, LEN(TRIM('Library Prep'!$B26))&gt;0), 'Library Prep'!$B26 &amp; "-" &amp; 'Library Prep'!$C$2, "")</f>
        <v/>
      </c>
      <c r="C33" s="34" t="str">
        <f>IF(AND(LEN(TRIM('Library Prep'!$C$2)) &gt; 0, LEN(TRIM('Library Prep'!$B26)) &gt; 0), 'Library Prep'!$C$2, "")</f>
        <v/>
      </c>
      <c r="D33" s="34" t="str">
        <f>IF(AND(LEN(TRIM('Library Prep'!$C$2)) &gt; 0, LEN(TRIM('Library Prep'!$B26)) &gt; 0), 'Library Prep'!$A26, "")</f>
        <v/>
      </c>
      <c r="E33" t="str">
        <f>IF(LEN(TRIM('Library Prep'!$B26)) = 0, "", IF('Library Prep'!$K$12="CD", 'Library Prep'!L26, RIGHT('Library Prep'!K26, 1)))</f>
        <v/>
      </c>
      <c r="F33" t="str">
        <f>IF(LEN($E33)&gt;0, IF('Library Prep'!$K$12 = "CD", VLOOKUP($E33, Indices!$G$8:$I$103, 2, FALSE), 'Library Prep'!$L26), "")</f>
        <v/>
      </c>
      <c r="G33" t="str">
        <f ca="1">IF(LEN($E33)&gt;0, IF('Library Prep'!$K$12 = "CD", VLOOKUP($F33, Indices!$E$8:$F$795, 2, FALSE), LEFT(VLOOKUP('Library Prep'!$L26, OFFSET(Indices!$G$8:$I$103, 0, MATCH('Library Prep'!$K26, Indices!$G$6:$S$6, 0)-1), 2, FALSE), 7)), "")</f>
        <v/>
      </c>
      <c r="H33" t="str">
        <f>IF(LEN($E33)&gt;0, IF('Library Prep'!$K$12 = "CD", VLOOKUP($E33, Indices!$G$8:$I$103, 3, FALSE), VLOOKUP($G33&amp;"-7", Indices!$E$8:$F$795, 2,FALSE)), "")</f>
        <v/>
      </c>
      <c r="I33" t="str">
        <f ca="1">IF(LEN($E33)&gt;0, IF('Library Prep'!$K$12 = "CD", VLOOKUP($H33, Indices!$E$8:$F$795, 2, FALSE), LEFT(VLOOKUP('Library Prep'!$L26, OFFSET(Indices!$G$8:$I$103, 0, MATCH('Library Prep'!$K26, Indices!$G$6:$S$6, 0)-1), 2, FALSE), 7)), "")</f>
        <v/>
      </c>
      <c r="J33" t="str">
        <f>IF(LEN($E33)&gt;0, IF('Library Prep'!$K$12 = "CD", IF(LEN(TRIM('Library Prep'!$D26))&gt;0, 'Library Prep'!$D26, ""), VLOOKUP($G33&amp;"-5", Indices!$E$8:$F$795, 2,FALSE)), "")</f>
        <v/>
      </c>
      <c r="K33" t="str">
        <f>IF(LEN($E33) &gt; 0, IF('Library Prep'!$K$12 &lt;&gt; "CD", IF(LEN(TRIM('Library Prep'!$C26)) &gt; 0, 'Library Prep'!$D26, ""), ""), "")</f>
        <v/>
      </c>
    </row>
    <row r="34" spans="1:11" x14ac:dyDescent="0.3">
      <c r="A34" t="str">
        <f>IF(LEN(TRIM('Library Prep'!$B27)) &gt; 0, TRIM('Library Prep'!$B27), "")</f>
        <v/>
      </c>
      <c r="B34" s="34" t="str">
        <f>IF(AND(LEN(TRIM('Library Prep'!$C$2)) &gt; 0, LEN(TRIM('Library Prep'!$B27))&gt;0), 'Library Prep'!$B27 &amp; "-" &amp; 'Library Prep'!$C$2, "")</f>
        <v/>
      </c>
      <c r="C34" s="34" t="str">
        <f>IF(AND(LEN(TRIM('Library Prep'!$C$2)) &gt; 0, LEN(TRIM('Library Prep'!$B27)) &gt; 0), 'Library Prep'!$C$2, "")</f>
        <v/>
      </c>
      <c r="D34" s="34" t="str">
        <f>IF(AND(LEN(TRIM('Library Prep'!$C$2)) &gt; 0, LEN(TRIM('Library Prep'!$B27)) &gt; 0), 'Library Prep'!$A27, "")</f>
        <v/>
      </c>
      <c r="E34" t="str">
        <f>IF(LEN(TRIM('Library Prep'!$B27)) = 0, "", IF('Library Prep'!$K$12="CD", 'Library Prep'!L27, RIGHT('Library Prep'!K27, 1)))</f>
        <v/>
      </c>
      <c r="F34" t="str">
        <f>IF(LEN($E34)&gt;0, IF('Library Prep'!$K$12 = "CD", VLOOKUP($E34, Indices!$G$8:$I$103, 2, FALSE), 'Library Prep'!$L27), "")</f>
        <v/>
      </c>
      <c r="G34" t="str">
        <f ca="1">IF(LEN($E34)&gt;0, IF('Library Prep'!$K$12 = "CD", VLOOKUP($F34, Indices!$E$8:$F$795, 2, FALSE), LEFT(VLOOKUP('Library Prep'!$L27, OFFSET(Indices!$G$8:$I$103, 0, MATCH('Library Prep'!$K27, Indices!$G$6:$S$6, 0)-1), 2, FALSE), 7)), "")</f>
        <v/>
      </c>
      <c r="H34" t="str">
        <f>IF(LEN($E34)&gt;0, IF('Library Prep'!$K$12 = "CD", VLOOKUP($E34, Indices!$G$8:$I$103, 3, FALSE), VLOOKUP($G34&amp;"-7", Indices!$E$8:$F$795, 2,FALSE)), "")</f>
        <v/>
      </c>
      <c r="I34" t="str">
        <f ca="1">IF(LEN($E34)&gt;0, IF('Library Prep'!$K$12 = "CD", VLOOKUP($H34, Indices!$E$8:$F$795, 2, FALSE), LEFT(VLOOKUP('Library Prep'!$L27, OFFSET(Indices!$G$8:$I$103, 0, MATCH('Library Prep'!$K27, Indices!$G$6:$S$6, 0)-1), 2, FALSE), 7)), "")</f>
        <v/>
      </c>
      <c r="J34" t="str">
        <f>IF(LEN($E34)&gt;0, IF('Library Prep'!$K$12 = "CD", IF(LEN(TRIM('Library Prep'!$D27))&gt;0, 'Library Prep'!$D27, ""), VLOOKUP($G34&amp;"-5", Indices!$E$8:$F$795, 2,FALSE)), "")</f>
        <v/>
      </c>
      <c r="K34" t="str">
        <f>IF(LEN($E34) &gt; 0, IF('Library Prep'!$K$12 &lt;&gt; "CD", IF(LEN(TRIM('Library Prep'!$C27)) &gt; 0, 'Library Prep'!$D27, ""), ""), "")</f>
        <v/>
      </c>
    </row>
    <row r="35" spans="1:11" x14ac:dyDescent="0.3">
      <c r="A35" t="str">
        <f>IF(LEN(TRIM('Library Prep'!$B28)) &gt; 0, TRIM('Library Prep'!$B28), "")</f>
        <v/>
      </c>
      <c r="B35" s="34" t="str">
        <f>IF(AND(LEN(TRIM('Library Prep'!$C$2)) &gt; 0, LEN(TRIM('Library Prep'!$B28))&gt;0), 'Library Prep'!$B28 &amp; "-" &amp; 'Library Prep'!$C$2, "")</f>
        <v/>
      </c>
      <c r="C35" s="34" t="str">
        <f>IF(AND(LEN(TRIM('Library Prep'!$C$2)) &gt; 0, LEN(TRIM('Library Prep'!$B28)) &gt; 0), 'Library Prep'!$C$2, "")</f>
        <v/>
      </c>
      <c r="D35" s="34" t="str">
        <f>IF(AND(LEN(TRIM('Library Prep'!$C$2)) &gt; 0, LEN(TRIM('Library Prep'!$B28)) &gt; 0), 'Library Prep'!$A28, "")</f>
        <v/>
      </c>
      <c r="E35" t="str">
        <f>IF(LEN(TRIM('Library Prep'!$B28)) = 0, "", IF('Library Prep'!$K$12="CD", 'Library Prep'!L28, RIGHT('Library Prep'!K28, 1)))</f>
        <v/>
      </c>
      <c r="F35" t="str">
        <f>IF(LEN($E35)&gt;0, IF('Library Prep'!$K$12 = "CD", VLOOKUP($E35, Indices!$G$8:$I$103, 2, FALSE), 'Library Prep'!$L28), "")</f>
        <v/>
      </c>
      <c r="G35" t="str">
        <f ca="1">IF(LEN($E35)&gt;0, IF('Library Prep'!$K$12 = "CD", VLOOKUP($F35, Indices!$E$8:$F$795, 2, FALSE), LEFT(VLOOKUP('Library Prep'!$L28, OFFSET(Indices!$G$8:$I$103, 0, MATCH('Library Prep'!$K28, Indices!$G$6:$S$6, 0)-1), 2, FALSE), 7)), "")</f>
        <v/>
      </c>
      <c r="H35" t="str">
        <f>IF(LEN($E35)&gt;0, IF('Library Prep'!$K$12 = "CD", VLOOKUP($E35, Indices!$G$8:$I$103, 3, FALSE), VLOOKUP($G35&amp;"-7", Indices!$E$8:$F$795, 2,FALSE)), "")</f>
        <v/>
      </c>
      <c r="I35" t="str">
        <f ca="1">IF(LEN($E35)&gt;0, IF('Library Prep'!$K$12 = "CD", VLOOKUP($H35, Indices!$E$8:$F$795, 2, FALSE), LEFT(VLOOKUP('Library Prep'!$L28, OFFSET(Indices!$G$8:$I$103, 0, MATCH('Library Prep'!$K28, Indices!$G$6:$S$6, 0)-1), 2, FALSE), 7)), "")</f>
        <v/>
      </c>
      <c r="J35" t="str">
        <f>IF(LEN($E35)&gt;0, IF('Library Prep'!$K$12 = "CD", IF(LEN(TRIM('Library Prep'!$D28))&gt;0, 'Library Prep'!$D28, ""), VLOOKUP($G35&amp;"-5", Indices!$E$8:$F$795, 2,FALSE)), "")</f>
        <v/>
      </c>
      <c r="K35" t="str">
        <f>IF(LEN($E35) &gt; 0, IF('Library Prep'!$K$12 &lt;&gt; "CD", IF(LEN(TRIM('Library Prep'!$C28)) &gt; 0, 'Library Prep'!$D28, ""), ""), "")</f>
        <v/>
      </c>
    </row>
    <row r="36" spans="1:11" x14ac:dyDescent="0.3">
      <c r="A36" t="str">
        <f>IF(LEN(TRIM('Library Prep'!$B29)) &gt; 0, TRIM('Library Prep'!$B29), "")</f>
        <v/>
      </c>
      <c r="B36" s="34" t="str">
        <f>IF(AND(LEN(TRIM('Library Prep'!$C$2)) &gt; 0, LEN(TRIM('Library Prep'!$B29))&gt;0), 'Library Prep'!$B29 &amp; "-" &amp; 'Library Prep'!$C$2, "")</f>
        <v/>
      </c>
      <c r="C36" s="34" t="str">
        <f>IF(AND(LEN(TRIM('Library Prep'!$C$2)) &gt; 0, LEN(TRIM('Library Prep'!$B29)) &gt; 0), 'Library Prep'!$C$2, "")</f>
        <v/>
      </c>
      <c r="D36" s="34" t="str">
        <f>IF(AND(LEN(TRIM('Library Prep'!$C$2)) &gt; 0, LEN(TRIM('Library Prep'!$B29)) &gt; 0), 'Library Prep'!$A29, "")</f>
        <v/>
      </c>
      <c r="E36" t="str">
        <f>IF(LEN(TRIM('Library Prep'!$B29)) = 0, "", IF('Library Prep'!$K$12="CD", 'Library Prep'!L29, RIGHT('Library Prep'!K29, 1)))</f>
        <v/>
      </c>
      <c r="F36" t="str">
        <f>IF(LEN($E36)&gt;0, IF('Library Prep'!$K$12 = "CD", VLOOKUP($E36, Indices!$G$8:$I$103, 2, FALSE), 'Library Prep'!$L29), "")</f>
        <v/>
      </c>
      <c r="G36" t="str">
        <f ca="1">IF(LEN($E36)&gt;0, IF('Library Prep'!$K$12 = "CD", VLOOKUP($F36, Indices!$E$8:$F$795, 2, FALSE), LEFT(VLOOKUP('Library Prep'!$L29, OFFSET(Indices!$G$8:$I$103, 0, MATCH('Library Prep'!$K29, Indices!$G$6:$S$6, 0)-1), 2, FALSE), 7)), "")</f>
        <v/>
      </c>
      <c r="H36" t="str">
        <f>IF(LEN($E36)&gt;0, IF('Library Prep'!$K$12 = "CD", VLOOKUP($E36, Indices!$G$8:$I$103, 3, FALSE), VLOOKUP($G36&amp;"-7", Indices!$E$8:$F$795, 2,FALSE)), "")</f>
        <v/>
      </c>
      <c r="I36" t="str">
        <f ca="1">IF(LEN($E36)&gt;0, IF('Library Prep'!$K$12 = "CD", VLOOKUP($H36, Indices!$E$8:$F$795, 2, FALSE), LEFT(VLOOKUP('Library Prep'!$L29, OFFSET(Indices!$G$8:$I$103, 0, MATCH('Library Prep'!$K29, Indices!$G$6:$S$6, 0)-1), 2, FALSE), 7)), "")</f>
        <v/>
      </c>
      <c r="J36" t="str">
        <f>IF(LEN($E36)&gt;0, IF('Library Prep'!$K$12 = "CD", IF(LEN(TRIM('Library Prep'!$D29))&gt;0, 'Library Prep'!$D29, ""), VLOOKUP($G36&amp;"-5", Indices!$E$8:$F$795, 2,FALSE)), "")</f>
        <v/>
      </c>
      <c r="K36" t="str">
        <f>IF(LEN($E36) &gt; 0, IF('Library Prep'!$K$12 &lt;&gt; "CD", IF(LEN(TRIM('Library Prep'!$C29)) &gt; 0, 'Library Prep'!$D29, ""), ""), "")</f>
        <v/>
      </c>
    </row>
    <row r="37" spans="1:11" x14ac:dyDescent="0.3">
      <c r="A37" t="str">
        <f>IF(LEN(TRIM('Library Prep'!$B30)) &gt; 0, TRIM('Library Prep'!$B30), "")</f>
        <v/>
      </c>
      <c r="B37" s="34" t="str">
        <f>IF(AND(LEN(TRIM('Library Prep'!$C$2)) &gt; 0, LEN(TRIM('Library Prep'!$B30))&gt;0), 'Library Prep'!$B30 &amp; "-" &amp; 'Library Prep'!$C$2, "")</f>
        <v/>
      </c>
      <c r="C37" s="34" t="str">
        <f>IF(AND(LEN(TRIM('Library Prep'!$C$2)) &gt; 0, LEN(TRIM('Library Prep'!$B30)) &gt; 0), 'Library Prep'!$C$2, "")</f>
        <v/>
      </c>
      <c r="D37" s="34" t="str">
        <f>IF(AND(LEN(TRIM('Library Prep'!$C$2)) &gt; 0, LEN(TRIM('Library Prep'!$B30)) &gt; 0), 'Library Prep'!$A30, "")</f>
        <v/>
      </c>
      <c r="E37" t="str">
        <f>IF(LEN(TRIM('Library Prep'!$B30)) = 0, "", IF('Library Prep'!$K$12="CD", 'Library Prep'!L30, RIGHT('Library Prep'!K30, 1)))</f>
        <v/>
      </c>
      <c r="F37" t="str">
        <f>IF(LEN($E37)&gt;0, IF('Library Prep'!$K$12 = "CD", VLOOKUP($E37, Indices!$G$8:$I$103, 2, FALSE), 'Library Prep'!$L30), "")</f>
        <v/>
      </c>
      <c r="G37" t="str">
        <f ca="1">IF(LEN($E37)&gt;0, IF('Library Prep'!$K$12 = "CD", VLOOKUP($F37, Indices!$E$8:$F$795, 2, FALSE), LEFT(VLOOKUP('Library Prep'!$L30, OFFSET(Indices!$G$8:$I$103, 0, MATCH('Library Prep'!$K30, Indices!$G$6:$S$6, 0)-1), 2, FALSE), 7)), "")</f>
        <v/>
      </c>
      <c r="H37" t="str">
        <f>IF(LEN($E37)&gt;0, IF('Library Prep'!$K$12 = "CD", VLOOKUP($E37, Indices!$G$8:$I$103, 3, FALSE), VLOOKUP($G37&amp;"-7", Indices!$E$8:$F$795, 2,FALSE)), "")</f>
        <v/>
      </c>
      <c r="I37" t="str">
        <f ca="1">IF(LEN($E37)&gt;0, IF('Library Prep'!$K$12 = "CD", VLOOKUP($H37, Indices!$E$8:$F$795, 2, FALSE), LEFT(VLOOKUP('Library Prep'!$L30, OFFSET(Indices!$G$8:$I$103, 0, MATCH('Library Prep'!$K30, Indices!$G$6:$S$6, 0)-1), 2, FALSE), 7)), "")</f>
        <v/>
      </c>
      <c r="J37" t="str">
        <f>IF(LEN($E37)&gt;0, IF('Library Prep'!$K$12 = "CD", IF(LEN(TRIM('Library Prep'!$D30))&gt;0, 'Library Prep'!$D30, ""), VLOOKUP($G37&amp;"-5", Indices!$E$8:$F$795, 2,FALSE)), "")</f>
        <v/>
      </c>
      <c r="K37" t="str">
        <f>IF(LEN($E37) &gt; 0, IF('Library Prep'!$K$12 &lt;&gt; "CD", IF(LEN(TRIM('Library Prep'!$C30)) &gt; 0, 'Library Prep'!$D30, ""), ""), "")</f>
        <v/>
      </c>
    </row>
    <row r="38" spans="1:11" x14ac:dyDescent="0.3">
      <c r="A38" t="str">
        <f>IF(LEN(TRIM('Library Prep'!$B31)) &gt; 0, TRIM('Library Prep'!$B31), "")</f>
        <v/>
      </c>
      <c r="B38" s="34" t="str">
        <f>IF(AND(LEN(TRIM('Library Prep'!$C$2)) &gt; 0, LEN(TRIM('Library Prep'!$B31))&gt;0), 'Library Prep'!$B31 &amp; "-" &amp; 'Library Prep'!$C$2, "")</f>
        <v/>
      </c>
      <c r="C38" s="34" t="str">
        <f>IF(AND(LEN(TRIM('Library Prep'!$C$2)) &gt; 0, LEN(TRIM('Library Prep'!$B31)) &gt; 0), 'Library Prep'!$C$2, "")</f>
        <v/>
      </c>
      <c r="D38" s="34" t="str">
        <f>IF(AND(LEN(TRIM('Library Prep'!$C$2)) &gt; 0, LEN(TRIM('Library Prep'!$B31)) &gt; 0), 'Library Prep'!$A31, "")</f>
        <v/>
      </c>
      <c r="E38" t="str">
        <f>IF(LEN(TRIM('Library Prep'!$B31)) = 0, "", IF('Library Prep'!$K$12="CD", 'Library Prep'!L31, RIGHT('Library Prep'!K31, 1)))</f>
        <v/>
      </c>
      <c r="F38" t="str">
        <f>IF(LEN($E38)&gt;0, IF('Library Prep'!$K$12 = "CD", VLOOKUP($E38, Indices!$G$8:$I$103, 2, FALSE), 'Library Prep'!$L31), "")</f>
        <v/>
      </c>
      <c r="G38" t="str">
        <f ca="1">IF(LEN($E38)&gt;0, IF('Library Prep'!$K$12 = "CD", VLOOKUP($F38, Indices!$E$8:$F$795, 2, FALSE), LEFT(VLOOKUP('Library Prep'!$L31, OFFSET(Indices!$G$8:$I$103, 0, MATCH('Library Prep'!$K31, Indices!$G$6:$S$6, 0)-1), 2, FALSE), 7)), "")</f>
        <v/>
      </c>
      <c r="H38" t="str">
        <f>IF(LEN($E38)&gt;0, IF('Library Prep'!$K$12 = "CD", VLOOKUP($E38, Indices!$G$8:$I$103, 3, FALSE), VLOOKUP($G38&amp;"-7", Indices!$E$8:$F$795, 2,FALSE)), "")</f>
        <v/>
      </c>
      <c r="I38" t="str">
        <f ca="1">IF(LEN($E38)&gt;0, IF('Library Prep'!$K$12 = "CD", VLOOKUP($H38, Indices!$E$8:$F$795, 2, FALSE), LEFT(VLOOKUP('Library Prep'!$L31, OFFSET(Indices!$G$8:$I$103, 0, MATCH('Library Prep'!$K31, Indices!$G$6:$S$6, 0)-1), 2, FALSE), 7)), "")</f>
        <v/>
      </c>
      <c r="J38" t="str">
        <f>IF(LEN($E38)&gt;0, IF('Library Prep'!$K$12 = "CD", IF(LEN(TRIM('Library Prep'!$D31))&gt;0, 'Library Prep'!$D31, ""), VLOOKUP($G38&amp;"-5", Indices!$E$8:$F$795, 2,FALSE)), "")</f>
        <v/>
      </c>
      <c r="K38" t="str">
        <f>IF(LEN($E38) &gt; 0, IF('Library Prep'!$K$12 &lt;&gt; "CD", IF(LEN(TRIM('Library Prep'!$C31)) &gt; 0, 'Library Prep'!$D31, ""), ""), "")</f>
        <v/>
      </c>
    </row>
    <row r="39" spans="1:11" x14ac:dyDescent="0.3">
      <c r="A39" t="str">
        <f>IF(LEN(TRIM('Library Prep'!$B32)) &gt; 0, TRIM('Library Prep'!$B32), "")</f>
        <v/>
      </c>
      <c r="B39" s="34" t="str">
        <f>IF(AND(LEN(TRIM('Library Prep'!$C$2)) &gt; 0, LEN(TRIM('Library Prep'!$B32))&gt;0), 'Library Prep'!$B32 &amp; "-" &amp; 'Library Prep'!$C$2, "")</f>
        <v/>
      </c>
      <c r="C39" s="34" t="str">
        <f>IF(AND(LEN(TRIM('Library Prep'!$C$2)) &gt; 0, LEN(TRIM('Library Prep'!$B32)) &gt; 0), 'Library Prep'!$C$2, "")</f>
        <v/>
      </c>
      <c r="D39" s="34" t="str">
        <f>IF(AND(LEN(TRIM('Library Prep'!$C$2)) &gt; 0, LEN(TRIM('Library Prep'!$B32)) &gt; 0), 'Library Prep'!$A32, "")</f>
        <v/>
      </c>
      <c r="E39" t="str">
        <f>IF(LEN(TRIM('Library Prep'!$B32)) = 0, "", IF('Library Prep'!$K$12="CD", 'Library Prep'!L32, RIGHT('Library Prep'!K32, 1)))</f>
        <v/>
      </c>
      <c r="F39" t="str">
        <f>IF(LEN($E39)&gt;0, IF('Library Prep'!$K$12 = "CD", VLOOKUP($E39, Indices!$G$8:$I$103, 2, FALSE), 'Library Prep'!$L32), "")</f>
        <v/>
      </c>
      <c r="G39" t="str">
        <f ca="1">IF(LEN($E39)&gt;0, IF('Library Prep'!$K$12 = "CD", VLOOKUP($F39, Indices!$E$8:$F$795, 2, FALSE), LEFT(VLOOKUP('Library Prep'!$L32, OFFSET(Indices!$G$8:$I$103, 0, MATCH('Library Prep'!$K32, Indices!$G$6:$S$6, 0)-1), 2, FALSE), 7)), "")</f>
        <v/>
      </c>
      <c r="H39" t="str">
        <f>IF(LEN($E39)&gt;0, IF('Library Prep'!$K$12 = "CD", VLOOKUP($E39, Indices!$G$8:$I$103, 3, FALSE), VLOOKUP($G39&amp;"-7", Indices!$E$8:$F$795, 2,FALSE)), "")</f>
        <v/>
      </c>
      <c r="I39" t="str">
        <f ca="1">IF(LEN($E39)&gt;0, IF('Library Prep'!$K$12 = "CD", VLOOKUP($H39, Indices!$E$8:$F$795, 2, FALSE), LEFT(VLOOKUP('Library Prep'!$L32, OFFSET(Indices!$G$8:$I$103, 0, MATCH('Library Prep'!$K32, Indices!$G$6:$S$6, 0)-1), 2, FALSE), 7)), "")</f>
        <v/>
      </c>
      <c r="J39" t="str">
        <f>IF(LEN($E39)&gt;0, IF('Library Prep'!$K$12 = "CD", IF(LEN(TRIM('Library Prep'!$D32))&gt;0, 'Library Prep'!$D32, ""), VLOOKUP($G39&amp;"-5", Indices!$E$8:$F$795, 2,FALSE)), "")</f>
        <v/>
      </c>
      <c r="K39" t="str">
        <f>IF(LEN($E39) &gt; 0, IF('Library Prep'!$K$12 &lt;&gt; "CD", IF(LEN(TRIM('Library Prep'!$C32)) &gt; 0, 'Library Prep'!$D32, ""), ""), "")</f>
        <v/>
      </c>
    </row>
    <row r="40" spans="1:11" x14ac:dyDescent="0.3">
      <c r="A40" t="str">
        <f>IF(LEN(TRIM('Library Prep'!$B33)) &gt; 0, TRIM('Library Prep'!$B33), "")</f>
        <v/>
      </c>
      <c r="B40" s="34" t="str">
        <f>IF(AND(LEN(TRIM('Library Prep'!$C$2)) &gt; 0, LEN(TRIM('Library Prep'!$B33))&gt;0), 'Library Prep'!$B33 &amp; "-" &amp; 'Library Prep'!$C$2, "")</f>
        <v/>
      </c>
      <c r="C40" s="34" t="str">
        <f>IF(AND(LEN(TRIM('Library Prep'!$C$2)) &gt; 0, LEN(TRIM('Library Prep'!$B33)) &gt; 0), 'Library Prep'!$C$2, "")</f>
        <v/>
      </c>
      <c r="D40" s="34" t="str">
        <f>IF(AND(LEN(TRIM('Library Prep'!$C$2)) &gt; 0, LEN(TRIM('Library Prep'!$B33)) &gt; 0), 'Library Prep'!$A33, "")</f>
        <v/>
      </c>
      <c r="E40" t="str">
        <f>IF(LEN(TRIM('Library Prep'!$B33)) = 0, "", IF('Library Prep'!$K$12="CD", 'Library Prep'!L33, RIGHT('Library Prep'!K33, 1)))</f>
        <v/>
      </c>
      <c r="F40" t="str">
        <f>IF(LEN($E40)&gt;0, IF('Library Prep'!$K$12 = "CD", VLOOKUP($E40, Indices!$G$8:$I$103, 2, FALSE), 'Library Prep'!$L33), "")</f>
        <v/>
      </c>
      <c r="G40" t="str">
        <f ca="1">IF(LEN($E40)&gt;0, IF('Library Prep'!$K$12 = "CD", VLOOKUP($F40, Indices!$E$8:$F$795, 2, FALSE), LEFT(VLOOKUP('Library Prep'!$L33, OFFSET(Indices!$G$8:$I$103, 0, MATCH('Library Prep'!$K33, Indices!$G$6:$S$6, 0)-1), 2, FALSE), 7)), "")</f>
        <v/>
      </c>
      <c r="H40" t="str">
        <f>IF(LEN($E40)&gt;0, IF('Library Prep'!$K$12 = "CD", VLOOKUP($E40, Indices!$G$8:$I$103, 3, FALSE), VLOOKUP($G40&amp;"-7", Indices!$E$8:$F$795, 2,FALSE)), "")</f>
        <v/>
      </c>
      <c r="I40" t="str">
        <f ca="1">IF(LEN($E40)&gt;0, IF('Library Prep'!$K$12 = "CD", VLOOKUP($H40, Indices!$E$8:$F$795, 2, FALSE), LEFT(VLOOKUP('Library Prep'!$L33, OFFSET(Indices!$G$8:$I$103, 0, MATCH('Library Prep'!$K33, Indices!$G$6:$S$6, 0)-1), 2, FALSE), 7)), "")</f>
        <v/>
      </c>
      <c r="J40" t="str">
        <f>IF(LEN($E40)&gt;0, IF('Library Prep'!$K$12 = "CD", IF(LEN(TRIM('Library Prep'!$D33))&gt;0, 'Library Prep'!$D33, ""), VLOOKUP($G40&amp;"-5", Indices!$E$8:$F$795, 2,FALSE)), "")</f>
        <v/>
      </c>
      <c r="K40" t="str">
        <f>IF(LEN($E40) &gt; 0, IF('Library Prep'!$K$12 &lt;&gt; "CD", IF(LEN(TRIM('Library Prep'!$C33)) &gt; 0, 'Library Prep'!$D33, ""), ""), "")</f>
        <v/>
      </c>
    </row>
    <row r="41" spans="1:11" x14ac:dyDescent="0.3">
      <c r="A41" t="str">
        <f>IF(LEN(TRIM('Library Prep'!$B34)) &gt; 0, TRIM('Library Prep'!$B34), "")</f>
        <v/>
      </c>
      <c r="B41" s="34" t="str">
        <f>IF(AND(LEN(TRIM('Library Prep'!$C$2)) &gt; 0, LEN(TRIM('Library Prep'!$B34))&gt;0), 'Library Prep'!$B34 &amp; "-" &amp; 'Library Prep'!$C$2, "")</f>
        <v/>
      </c>
      <c r="C41" s="34" t="str">
        <f>IF(AND(LEN(TRIM('Library Prep'!$C$2)) &gt; 0, LEN(TRIM('Library Prep'!$B34)) &gt; 0), 'Library Prep'!$C$2, "")</f>
        <v/>
      </c>
      <c r="D41" s="34" t="str">
        <f>IF(AND(LEN(TRIM('Library Prep'!$C$2)) &gt; 0, LEN(TRIM('Library Prep'!$B34)) &gt; 0), 'Library Prep'!$A34, "")</f>
        <v/>
      </c>
      <c r="E41" t="str">
        <f>IF(LEN(TRIM('Library Prep'!$B34)) = 0, "", IF('Library Prep'!$K$12="CD", 'Library Prep'!L34, RIGHT('Library Prep'!K34, 1)))</f>
        <v/>
      </c>
      <c r="F41" t="str">
        <f>IF(LEN($E41)&gt;0, IF('Library Prep'!$K$12 = "CD", VLOOKUP($E41, Indices!$G$8:$I$103, 2, FALSE), 'Library Prep'!$L34), "")</f>
        <v/>
      </c>
      <c r="G41" t="str">
        <f ca="1">IF(LEN($E41)&gt;0, IF('Library Prep'!$K$12 = "CD", VLOOKUP($F41, Indices!$E$8:$F$795, 2, FALSE), LEFT(VLOOKUP('Library Prep'!$L34, OFFSET(Indices!$G$8:$I$103, 0, MATCH('Library Prep'!$K34, Indices!$G$6:$S$6, 0)-1), 2, FALSE), 7)), "")</f>
        <v/>
      </c>
      <c r="H41" t="str">
        <f>IF(LEN($E41)&gt;0, IF('Library Prep'!$K$12 = "CD", VLOOKUP($E41, Indices!$G$8:$I$103, 3, FALSE), VLOOKUP($G41&amp;"-7", Indices!$E$8:$F$795, 2,FALSE)), "")</f>
        <v/>
      </c>
      <c r="I41" t="str">
        <f ca="1">IF(LEN($E41)&gt;0, IF('Library Prep'!$K$12 = "CD", VLOOKUP($H41, Indices!$E$8:$F$795, 2, FALSE), LEFT(VLOOKUP('Library Prep'!$L34, OFFSET(Indices!$G$8:$I$103, 0, MATCH('Library Prep'!$K34, Indices!$G$6:$S$6, 0)-1), 2, FALSE), 7)), "")</f>
        <v/>
      </c>
      <c r="J41" t="str">
        <f>IF(LEN($E41)&gt;0, IF('Library Prep'!$K$12 = "CD", IF(LEN(TRIM('Library Prep'!$D34))&gt;0, 'Library Prep'!$D34, ""), VLOOKUP($G41&amp;"-5", Indices!$E$8:$F$795, 2,FALSE)), "")</f>
        <v/>
      </c>
      <c r="K41" t="str">
        <f>IF(LEN($E41) &gt; 0, IF('Library Prep'!$K$12 &lt;&gt; "CD", IF(LEN(TRIM('Library Prep'!$C34)) &gt; 0, 'Library Prep'!$D34, ""), ""), "")</f>
        <v/>
      </c>
    </row>
    <row r="42" spans="1:11" x14ac:dyDescent="0.3">
      <c r="A42" t="str">
        <f>IF(LEN(TRIM('Library Prep'!$B35)) &gt; 0, TRIM('Library Prep'!$B35), "")</f>
        <v/>
      </c>
      <c r="B42" s="34" t="str">
        <f>IF(AND(LEN(TRIM('Library Prep'!$C$2)) &gt; 0, LEN(TRIM('Library Prep'!$B35))&gt;0), 'Library Prep'!$B35 &amp; "-" &amp; 'Library Prep'!$C$2, "")</f>
        <v/>
      </c>
      <c r="C42" s="34" t="str">
        <f>IF(AND(LEN(TRIM('Library Prep'!$C$2)) &gt; 0, LEN(TRIM('Library Prep'!$B35)) &gt; 0), 'Library Prep'!$C$2, "")</f>
        <v/>
      </c>
      <c r="D42" s="34" t="str">
        <f>IF(AND(LEN(TRIM('Library Prep'!$C$2)) &gt; 0, LEN(TRIM('Library Prep'!$B35)) &gt; 0), 'Library Prep'!$A35, "")</f>
        <v/>
      </c>
      <c r="E42" t="str">
        <f>IF(LEN(TRIM('Library Prep'!$B35)) = 0, "", IF('Library Prep'!$K$12="CD", 'Library Prep'!L35, RIGHT('Library Prep'!K35, 1)))</f>
        <v/>
      </c>
      <c r="F42" t="str">
        <f>IF(LEN($E42)&gt;0, IF('Library Prep'!$K$12 = "CD", VLOOKUP($E42, Indices!$G$8:$I$103, 2, FALSE), 'Library Prep'!$L35), "")</f>
        <v/>
      </c>
      <c r="G42" t="str">
        <f ca="1">IF(LEN($E42)&gt;0, IF('Library Prep'!$K$12 = "CD", VLOOKUP($F42, Indices!$E$8:$F$795, 2, FALSE), LEFT(VLOOKUP('Library Prep'!$L35, OFFSET(Indices!$G$8:$I$103, 0, MATCH('Library Prep'!$K35, Indices!$G$6:$S$6, 0)-1), 2, FALSE), 7)), "")</f>
        <v/>
      </c>
      <c r="H42" t="str">
        <f>IF(LEN($E42)&gt;0, IF('Library Prep'!$K$12 = "CD", VLOOKUP($E42, Indices!$G$8:$I$103, 3, FALSE), VLOOKUP($G42&amp;"-7", Indices!$E$8:$F$795, 2,FALSE)), "")</f>
        <v/>
      </c>
      <c r="I42" t="str">
        <f ca="1">IF(LEN($E42)&gt;0, IF('Library Prep'!$K$12 = "CD", VLOOKUP($H42, Indices!$E$8:$F$795, 2, FALSE), LEFT(VLOOKUP('Library Prep'!$L35, OFFSET(Indices!$G$8:$I$103, 0, MATCH('Library Prep'!$K35, Indices!$G$6:$S$6, 0)-1), 2, FALSE), 7)), "")</f>
        <v/>
      </c>
      <c r="J42" t="str">
        <f>IF(LEN($E42)&gt;0, IF('Library Prep'!$K$12 = "CD", IF(LEN(TRIM('Library Prep'!$D35))&gt;0, 'Library Prep'!$D35, ""), VLOOKUP($G42&amp;"-5", Indices!$E$8:$F$795, 2,FALSE)), "")</f>
        <v/>
      </c>
      <c r="K42" t="str">
        <f>IF(LEN($E42) &gt; 0, IF('Library Prep'!$K$12 &lt;&gt; "CD", IF(LEN(TRIM('Library Prep'!$C35)) &gt; 0, 'Library Prep'!$D35, ""), ""), "")</f>
        <v/>
      </c>
    </row>
    <row r="43" spans="1:11" x14ac:dyDescent="0.3">
      <c r="A43" t="str">
        <f>IF(LEN(TRIM('Library Prep'!$B36)) &gt; 0, TRIM('Library Prep'!$B36), "")</f>
        <v/>
      </c>
      <c r="B43" s="34" t="str">
        <f>IF(AND(LEN(TRIM('Library Prep'!$C$2)) &gt; 0, LEN(TRIM('Library Prep'!$B36))&gt;0), 'Library Prep'!$B36 &amp; "-" &amp; 'Library Prep'!$C$2, "")</f>
        <v/>
      </c>
      <c r="C43" s="34" t="str">
        <f>IF(AND(LEN(TRIM('Library Prep'!$C$2)) &gt; 0, LEN(TRIM('Library Prep'!$B36)) &gt; 0), 'Library Prep'!$C$2, "")</f>
        <v/>
      </c>
      <c r="D43" s="34" t="str">
        <f>IF(AND(LEN(TRIM('Library Prep'!$C$2)) &gt; 0, LEN(TRIM('Library Prep'!$B36)) &gt; 0), 'Library Prep'!$A36, "")</f>
        <v/>
      </c>
      <c r="E43" t="str">
        <f>IF(LEN(TRIM('Library Prep'!$B36)) = 0, "", IF('Library Prep'!$K$12="CD", 'Library Prep'!L36, RIGHT('Library Prep'!K36, 1)))</f>
        <v/>
      </c>
      <c r="F43" t="str">
        <f>IF(LEN($E43)&gt;0, IF('Library Prep'!$K$12 = "CD", VLOOKUP($E43, Indices!$G$8:$I$103, 2, FALSE), 'Library Prep'!$L36), "")</f>
        <v/>
      </c>
      <c r="G43" t="str">
        <f ca="1">IF(LEN($E43)&gt;0, IF('Library Prep'!$K$12 = "CD", VLOOKUP($F43, Indices!$E$8:$F$795, 2, FALSE), LEFT(VLOOKUP('Library Prep'!$L36, OFFSET(Indices!$G$8:$I$103, 0, MATCH('Library Prep'!$K36, Indices!$G$6:$S$6, 0)-1), 2, FALSE), 7)), "")</f>
        <v/>
      </c>
      <c r="H43" t="str">
        <f>IF(LEN($E43)&gt;0, IF('Library Prep'!$K$12 = "CD", VLOOKUP($E43, Indices!$G$8:$I$103, 3, FALSE), VLOOKUP($G43&amp;"-7", Indices!$E$8:$F$795, 2,FALSE)), "")</f>
        <v/>
      </c>
      <c r="I43" t="str">
        <f ca="1">IF(LEN($E43)&gt;0, IF('Library Prep'!$K$12 = "CD", VLOOKUP($H43, Indices!$E$8:$F$795, 2, FALSE), LEFT(VLOOKUP('Library Prep'!$L36, OFFSET(Indices!$G$8:$I$103, 0, MATCH('Library Prep'!$K36, Indices!$G$6:$S$6, 0)-1), 2, FALSE), 7)), "")</f>
        <v/>
      </c>
      <c r="J43" t="str">
        <f>IF(LEN($E43)&gt;0, IF('Library Prep'!$K$12 = "CD", IF(LEN(TRIM('Library Prep'!$D36))&gt;0, 'Library Prep'!$D36, ""), VLOOKUP($G43&amp;"-5", Indices!$E$8:$F$795, 2,FALSE)), "")</f>
        <v/>
      </c>
      <c r="K43" t="str">
        <f>IF(LEN($E43) &gt; 0, IF('Library Prep'!$K$12 &lt;&gt; "CD", IF(LEN(TRIM('Library Prep'!$C36)) &gt; 0, 'Library Prep'!$D36, ""), ""), "")</f>
        <v/>
      </c>
    </row>
    <row r="44" spans="1:11" x14ac:dyDescent="0.3">
      <c r="A44" t="str">
        <f>IF(LEN(TRIM('Library Prep'!$B37)) &gt; 0, TRIM('Library Prep'!$B37), "")</f>
        <v/>
      </c>
      <c r="B44" s="34" t="str">
        <f>IF(AND(LEN(TRIM('Library Prep'!$C$2)) &gt; 0, LEN(TRIM('Library Prep'!$B37))&gt;0), 'Library Prep'!$B37 &amp; "-" &amp; 'Library Prep'!$C$2, "")</f>
        <v/>
      </c>
      <c r="C44" s="34" t="str">
        <f>IF(AND(LEN(TRIM('Library Prep'!$C$2)) &gt; 0, LEN(TRIM('Library Prep'!$B37)) &gt; 0), 'Library Prep'!$C$2, "")</f>
        <v/>
      </c>
      <c r="D44" s="34" t="str">
        <f>IF(AND(LEN(TRIM('Library Prep'!$C$2)) &gt; 0, LEN(TRIM('Library Prep'!$B37)) &gt; 0), 'Library Prep'!$A37, "")</f>
        <v/>
      </c>
      <c r="E44" t="str">
        <f>IF(LEN(TRIM('Library Prep'!$B37)) = 0, "", IF('Library Prep'!$K$12="CD", 'Library Prep'!L37, RIGHT('Library Prep'!K37, 1)))</f>
        <v/>
      </c>
      <c r="F44" t="str">
        <f>IF(LEN($E44)&gt;0, IF('Library Prep'!$K$12 = "CD", VLOOKUP($E44, Indices!$G$8:$I$103, 2, FALSE), 'Library Prep'!$L37), "")</f>
        <v/>
      </c>
      <c r="G44" t="str">
        <f ca="1">IF(LEN($E44)&gt;0, IF('Library Prep'!$K$12 = "CD", VLOOKUP($F44, Indices!$E$8:$F$795, 2, FALSE), LEFT(VLOOKUP('Library Prep'!$L37, OFFSET(Indices!$G$8:$I$103, 0, MATCH('Library Prep'!$K37, Indices!$G$6:$S$6, 0)-1), 2, FALSE), 7)), "")</f>
        <v/>
      </c>
      <c r="H44" t="str">
        <f>IF(LEN($E44)&gt;0, IF('Library Prep'!$K$12 = "CD", VLOOKUP($E44, Indices!$G$8:$I$103, 3, FALSE), VLOOKUP($G44&amp;"-7", Indices!$E$8:$F$795, 2,FALSE)), "")</f>
        <v/>
      </c>
      <c r="I44" t="str">
        <f ca="1">IF(LEN($E44)&gt;0, IF('Library Prep'!$K$12 = "CD", VLOOKUP($H44, Indices!$E$8:$F$795, 2, FALSE), LEFT(VLOOKUP('Library Prep'!$L37, OFFSET(Indices!$G$8:$I$103, 0, MATCH('Library Prep'!$K37, Indices!$G$6:$S$6, 0)-1), 2, FALSE), 7)), "")</f>
        <v/>
      </c>
      <c r="J44" t="str">
        <f>IF(LEN($E44)&gt;0, IF('Library Prep'!$K$12 = "CD", IF(LEN(TRIM('Library Prep'!$D37))&gt;0, 'Library Prep'!$D37, ""), VLOOKUP($G44&amp;"-5", Indices!$E$8:$F$795, 2,FALSE)), "")</f>
        <v/>
      </c>
      <c r="K44" t="str">
        <f>IF(LEN($E44) &gt; 0, IF('Library Prep'!$K$12 &lt;&gt; "CD", IF(LEN(TRIM('Library Prep'!$C37)) &gt; 0, 'Library Prep'!$D37, ""), ""), "")</f>
        <v/>
      </c>
    </row>
    <row r="45" spans="1:11" x14ac:dyDescent="0.3">
      <c r="A45" t="str">
        <f>IF(LEN(TRIM('Library Prep'!$B38)) &gt; 0, TRIM('Library Prep'!$B38), "")</f>
        <v/>
      </c>
      <c r="B45" s="34" t="str">
        <f>IF(AND(LEN(TRIM('Library Prep'!$C$2)) &gt; 0, LEN(TRIM('Library Prep'!$B38))&gt;0), 'Library Prep'!$B38 &amp; "-" &amp; 'Library Prep'!$C$2, "")</f>
        <v/>
      </c>
      <c r="C45" s="34" t="str">
        <f>IF(AND(LEN(TRIM('Library Prep'!$C$2)) &gt; 0, LEN(TRIM('Library Prep'!$B38)) &gt; 0), 'Library Prep'!$C$2, "")</f>
        <v/>
      </c>
      <c r="D45" s="34" t="str">
        <f>IF(AND(LEN(TRIM('Library Prep'!$C$2)) &gt; 0, LEN(TRIM('Library Prep'!$B38)) &gt; 0), 'Library Prep'!$A38, "")</f>
        <v/>
      </c>
      <c r="E45" t="str">
        <f>IF(LEN(TRIM('Library Prep'!$B38)) = 0, "", IF('Library Prep'!$K$12="CD", 'Library Prep'!L38, RIGHT('Library Prep'!K38, 1)))</f>
        <v/>
      </c>
      <c r="F45" t="str">
        <f>IF(LEN($E45)&gt;0, IF('Library Prep'!$K$12 = "CD", VLOOKUP($E45, Indices!$G$8:$I$103, 2, FALSE), 'Library Prep'!$L38), "")</f>
        <v/>
      </c>
      <c r="G45" t="str">
        <f ca="1">IF(LEN($E45)&gt;0, IF('Library Prep'!$K$12 = "CD", VLOOKUP($F45, Indices!$E$8:$F$795, 2, FALSE), LEFT(VLOOKUP('Library Prep'!$L38, OFFSET(Indices!$G$8:$I$103, 0, MATCH('Library Prep'!$K38, Indices!$G$6:$S$6, 0)-1), 2, FALSE), 7)), "")</f>
        <v/>
      </c>
      <c r="H45" t="str">
        <f>IF(LEN($E45)&gt;0, IF('Library Prep'!$K$12 = "CD", VLOOKUP($E45, Indices!$G$8:$I$103, 3, FALSE), VLOOKUP($G45&amp;"-7", Indices!$E$8:$F$795, 2,FALSE)), "")</f>
        <v/>
      </c>
      <c r="I45" t="str">
        <f ca="1">IF(LEN($E45)&gt;0, IF('Library Prep'!$K$12 = "CD", VLOOKUP($H45, Indices!$E$8:$F$795, 2, FALSE), LEFT(VLOOKUP('Library Prep'!$L38, OFFSET(Indices!$G$8:$I$103, 0, MATCH('Library Prep'!$K38, Indices!$G$6:$S$6, 0)-1), 2, FALSE), 7)), "")</f>
        <v/>
      </c>
      <c r="J45" t="str">
        <f>IF(LEN($E45)&gt;0, IF('Library Prep'!$K$12 = "CD", IF(LEN(TRIM('Library Prep'!$D38))&gt;0, 'Library Prep'!$D38, ""), VLOOKUP($G45&amp;"-5", Indices!$E$8:$F$795, 2,FALSE)), "")</f>
        <v/>
      </c>
      <c r="K45" t="str">
        <f>IF(LEN($E45) &gt; 0, IF('Library Prep'!$K$12 &lt;&gt; "CD", IF(LEN(TRIM('Library Prep'!$C38)) &gt; 0, 'Library Prep'!$D38, ""), ""), "")</f>
        <v/>
      </c>
    </row>
    <row r="46" spans="1:11" x14ac:dyDescent="0.3">
      <c r="A46" t="str">
        <f>IF(LEN(TRIM('Library Prep'!$B39)) &gt; 0, TRIM('Library Prep'!$B39), "")</f>
        <v/>
      </c>
      <c r="B46" s="34" t="str">
        <f>IF(AND(LEN(TRIM('Library Prep'!$C$2)) &gt; 0, LEN(TRIM('Library Prep'!$B39))&gt;0), 'Library Prep'!$B39 &amp; "-" &amp; 'Library Prep'!$C$2, "")</f>
        <v/>
      </c>
      <c r="C46" s="34" t="str">
        <f>IF(AND(LEN(TRIM('Library Prep'!$C$2)) &gt; 0, LEN(TRIM('Library Prep'!$B39)) &gt; 0), 'Library Prep'!$C$2, "")</f>
        <v/>
      </c>
      <c r="D46" s="34" t="str">
        <f>IF(AND(LEN(TRIM('Library Prep'!$C$2)) &gt; 0, LEN(TRIM('Library Prep'!$B39)) &gt; 0), 'Library Prep'!$A39, "")</f>
        <v/>
      </c>
      <c r="E46" t="str">
        <f>IF(LEN(TRIM('Library Prep'!$B39)) = 0, "", IF('Library Prep'!$K$12="CD", 'Library Prep'!L39, RIGHT('Library Prep'!K39, 1)))</f>
        <v/>
      </c>
      <c r="F46" t="str">
        <f>IF(LEN($E46)&gt;0, IF('Library Prep'!$K$12 = "CD", VLOOKUP($E46, Indices!$G$8:$I$103, 2, FALSE), 'Library Prep'!$L39), "")</f>
        <v/>
      </c>
      <c r="G46" t="str">
        <f ca="1">IF(LEN($E46)&gt;0, IF('Library Prep'!$K$12 = "CD", VLOOKUP($F46, Indices!$E$8:$F$795, 2, FALSE), LEFT(VLOOKUP('Library Prep'!$L39, OFFSET(Indices!$G$8:$I$103, 0, MATCH('Library Prep'!$K39, Indices!$G$6:$S$6, 0)-1), 2, FALSE), 7)), "")</f>
        <v/>
      </c>
      <c r="H46" t="str">
        <f>IF(LEN($E46)&gt;0, IF('Library Prep'!$K$12 = "CD", VLOOKUP($E46, Indices!$G$8:$I$103, 3, FALSE), VLOOKUP($G46&amp;"-7", Indices!$E$8:$F$795, 2,FALSE)), "")</f>
        <v/>
      </c>
      <c r="I46" t="str">
        <f ca="1">IF(LEN($E46)&gt;0, IF('Library Prep'!$K$12 = "CD", VLOOKUP($H46, Indices!$E$8:$F$795, 2, FALSE), LEFT(VLOOKUP('Library Prep'!$L39, OFFSET(Indices!$G$8:$I$103, 0, MATCH('Library Prep'!$K39, Indices!$G$6:$S$6, 0)-1), 2, FALSE), 7)), "")</f>
        <v/>
      </c>
      <c r="J46" t="str">
        <f>IF(LEN($E46)&gt;0, IF('Library Prep'!$K$12 = "CD", IF(LEN(TRIM('Library Prep'!$D39))&gt;0, 'Library Prep'!$D39, ""), VLOOKUP($G46&amp;"-5", Indices!$E$8:$F$795, 2,FALSE)), "")</f>
        <v/>
      </c>
      <c r="K46" t="str">
        <f>IF(LEN($E46) &gt; 0, IF('Library Prep'!$K$12 &lt;&gt; "CD", IF(LEN(TRIM('Library Prep'!$C39)) &gt; 0, 'Library Prep'!$D39, ""), ""), "")</f>
        <v/>
      </c>
    </row>
    <row r="47" spans="1:11" x14ac:dyDescent="0.3">
      <c r="A47" t="str">
        <f>IF(LEN(TRIM('Library Prep'!$B40)) &gt; 0, TRIM('Library Prep'!$B40), "")</f>
        <v/>
      </c>
      <c r="B47" s="34" t="str">
        <f>IF(AND(LEN(TRIM('Library Prep'!$C$2)) &gt; 0, LEN(TRIM('Library Prep'!$B40))&gt;0), 'Library Prep'!$B40 &amp; "-" &amp; 'Library Prep'!$C$2, "")</f>
        <v/>
      </c>
      <c r="C47" s="34" t="str">
        <f>IF(AND(LEN(TRIM('Library Prep'!$C$2)) &gt; 0, LEN(TRIM('Library Prep'!$B40)) &gt; 0), 'Library Prep'!$C$2, "")</f>
        <v/>
      </c>
      <c r="D47" s="34" t="str">
        <f>IF(AND(LEN(TRIM('Library Prep'!$C$2)) &gt; 0, LEN(TRIM('Library Prep'!$B40)) &gt; 0), 'Library Prep'!$A40, "")</f>
        <v/>
      </c>
      <c r="E47" t="str">
        <f>IF(LEN(TRIM('Library Prep'!$B40)) = 0, "", IF('Library Prep'!$K$12="CD", 'Library Prep'!L40, RIGHT('Library Prep'!K40, 1)))</f>
        <v/>
      </c>
      <c r="F47" t="str">
        <f>IF(LEN($E47)&gt;0, IF('Library Prep'!$K$12 = "CD", VLOOKUP($E47, Indices!$G$8:$I$103, 2, FALSE), 'Library Prep'!$L40), "")</f>
        <v/>
      </c>
      <c r="G47" t="str">
        <f ca="1">IF(LEN($E47)&gt;0, IF('Library Prep'!$K$12 = "CD", VLOOKUP($F47, Indices!$E$8:$F$795, 2, FALSE), LEFT(VLOOKUP('Library Prep'!$L40, OFFSET(Indices!$G$8:$I$103, 0, MATCH('Library Prep'!$K40, Indices!$G$6:$S$6, 0)-1), 2, FALSE), 7)), "")</f>
        <v/>
      </c>
      <c r="H47" t="str">
        <f>IF(LEN($E47)&gt;0, IF('Library Prep'!$K$12 = "CD", VLOOKUP($E47, Indices!$G$8:$I$103, 3, FALSE), VLOOKUP($G47&amp;"-7", Indices!$E$8:$F$795, 2,FALSE)), "")</f>
        <v/>
      </c>
      <c r="I47" t="str">
        <f ca="1">IF(LEN($E47)&gt;0, IF('Library Prep'!$K$12 = "CD", VLOOKUP($H47, Indices!$E$8:$F$795, 2, FALSE), LEFT(VLOOKUP('Library Prep'!$L40, OFFSET(Indices!$G$8:$I$103, 0, MATCH('Library Prep'!$K40, Indices!$G$6:$S$6, 0)-1), 2, FALSE), 7)), "")</f>
        <v/>
      </c>
      <c r="J47" t="str">
        <f>IF(LEN($E47)&gt;0, IF('Library Prep'!$K$12 = "CD", IF(LEN(TRIM('Library Prep'!$D40))&gt;0, 'Library Prep'!$D40, ""), VLOOKUP($G47&amp;"-5", Indices!$E$8:$F$795, 2,FALSE)), "")</f>
        <v/>
      </c>
      <c r="K47" t="str">
        <f>IF(LEN($E47) &gt; 0, IF('Library Prep'!$K$12 &lt;&gt; "CD", IF(LEN(TRIM('Library Prep'!$C40)) &gt; 0, 'Library Prep'!$D40, ""), ""), "")</f>
        <v/>
      </c>
    </row>
    <row r="48" spans="1:11" x14ac:dyDescent="0.3">
      <c r="A48" t="str">
        <f>IF(LEN(TRIM('Library Prep'!$B41)) &gt; 0, TRIM('Library Prep'!$B41), "")</f>
        <v/>
      </c>
      <c r="B48" s="34" t="str">
        <f>IF(AND(LEN(TRIM('Library Prep'!$C$2)) &gt; 0, LEN(TRIM('Library Prep'!$B41))&gt;0), 'Library Prep'!$B41 &amp; "-" &amp; 'Library Prep'!$C$2, "")</f>
        <v/>
      </c>
      <c r="C48" s="34" t="str">
        <f>IF(AND(LEN(TRIM('Library Prep'!$C$2)) &gt; 0, LEN(TRIM('Library Prep'!$B41)) &gt; 0), 'Library Prep'!$C$2, "")</f>
        <v/>
      </c>
      <c r="D48" s="34" t="str">
        <f>IF(AND(LEN(TRIM('Library Prep'!$C$2)) &gt; 0, LEN(TRIM('Library Prep'!$B41)) &gt; 0), 'Library Prep'!$A41, "")</f>
        <v/>
      </c>
      <c r="E48" t="str">
        <f>IF(LEN(TRIM('Library Prep'!$B41)) = 0, "", IF('Library Prep'!$K$12="CD", 'Library Prep'!L41, RIGHT('Library Prep'!K41, 1)))</f>
        <v/>
      </c>
      <c r="F48" t="str">
        <f>IF(LEN($E48)&gt;0, IF('Library Prep'!$K$12 = "CD", VLOOKUP($E48, Indices!$G$8:$I$103, 2, FALSE), 'Library Prep'!$L41), "")</f>
        <v/>
      </c>
      <c r="G48" t="str">
        <f ca="1">IF(LEN($E48)&gt;0, IF('Library Prep'!$K$12 = "CD", VLOOKUP($F48, Indices!$E$8:$F$795, 2, FALSE), LEFT(VLOOKUP('Library Prep'!$L41, OFFSET(Indices!$G$8:$I$103, 0, MATCH('Library Prep'!$K41, Indices!$G$6:$S$6, 0)-1), 2, FALSE), 7)), "")</f>
        <v/>
      </c>
      <c r="H48" t="str">
        <f>IF(LEN($E48)&gt;0, IF('Library Prep'!$K$12 = "CD", VLOOKUP($E48, Indices!$G$8:$I$103, 3, FALSE), VLOOKUP($G48&amp;"-7", Indices!$E$8:$F$795, 2,FALSE)), "")</f>
        <v/>
      </c>
      <c r="I48" t="str">
        <f ca="1">IF(LEN($E48)&gt;0, IF('Library Prep'!$K$12 = "CD", VLOOKUP($H48, Indices!$E$8:$F$795, 2, FALSE), LEFT(VLOOKUP('Library Prep'!$L41, OFFSET(Indices!$G$8:$I$103, 0, MATCH('Library Prep'!$K41, Indices!$G$6:$S$6, 0)-1), 2, FALSE), 7)), "")</f>
        <v/>
      </c>
      <c r="J48" t="str">
        <f>IF(LEN($E48)&gt;0, IF('Library Prep'!$K$12 = "CD", IF(LEN(TRIM('Library Prep'!$D41))&gt;0, 'Library Prep'!$D41, ""), VLOOKUP($G48&amp;"-5", Indices!$E$8:$F$795, 2,FALSE)), "")</f>
        <v/>
      </c>
      <c r="K48" t="str">
        <f>IF(LEN($E48) &gt; 0, IF('Library Prep'!$K$12 &lt;&gt; "CD", IF(LEN(TRIM('Library Prep'!$C41)) &gt; 0, 'Library Prep'!$D41, ""), ""), "")</f>
        <v/>
      </c>
    </row>
    <row r="49" spans="1:11" x14ac:dyDescent="0.3">
      <c r="A49" t="str">
        <f>IF(LEN(TRIM('Library Prep'!$B42)) &gt; 0, TRIM('Library Prep'!$B42), "")</f>
        <v/>
      </c>
      <c r="B49" s="34" t="str">
        <f>IF(AND(LEN(TRIM('Library Prep'!$C$2)) &gt; 0, LEN(TRIM('Library Prep'!$B42))&gt;0), 'Library Prep'!$B42 &amp; "-" &amp; 'Library Prep'!$C$2, "")</f>
        <v/>
      </c>
      <c r="C49" s="34" t="str">
        <f>IF(AND(LEN(TRIM('Library Prep'!$C$2)) &gt; 0, LEN(TRIM('Library Prep'!$B42)) &gt; 0), 'Library Prep'!$C$2, "")</f>
        <v/>
      </c>
      <c r="D49" s="34" t="str">
        <f>IF(AND(LEN(TRIM('Library Prep'!$C$2)) &gt; 0, LEN(TRIM('Library Prep'!$B42)) &gt; 0), 'Library Prep'!$A42, "")</f>
        <v/>
      </c>
      <c r="E49" t="str">
        <f>IF(LEN(TRIM('Library Prep'!$B42)) = 0, "", IF('Library Prep'!$K$12="CD", 'Library Prep'!L42, RIGHT('Library Prep'!K42, 1)))</f>
        <v/>
      </c>
      <c r="F49" t="str">
        <f>IF(LEN($E49)&gt;0, IF('Library Prep'!$K$12 = "CD", VLOOKUP($E49, Indices!$G$8:$I$103, 2, FALSE), 'Library Prep'!$L42), "")</f>
        <v/>
      </c>
      <c r="G49" t="str">
        <f ca="1">IF(LEN($E49)&gt;0, IF('Library Prep'!$K$12 = "CD", VLOOKUP($F49, Indices!$E$8:$F$795, 2, FALSE), LEFT(VLOOKUP('Library Prep'!$L42, OFFSET(Indices!$G$8:$I$103, 0, MATCH('Library Prep'!$K42, Indices!$G$6:$S$6, 0)-1), 2, FALSE), 7)), "")</f>
        <v/>
      </c>
      <c r="H49" t="str">
        <f>IF(LEN($E49)&gt;0, IF('Library Prep'!$K$12 = "CD", VLOOKUP($E49, Indices!$G$8:$I$103, 3, FALSE), VLOOKUP($G49&amp;"-7", Indices!$E$8:$F$795, 2,FALSE)), "")</f>
        <v/>
      </c>
      <c r="I49" t="str">
        <f ca="1">IF(LEN($E49)&gt;0, IF('Library Prep'!$K$12 = "CD", VLOOKUP($H49, Indices!$E$8:$F$795, 2, FALSE), LEFT(VLOOKUP('Library Prep'!$L42, OFFSET(Indices!$G$8:$I$103, 0, MATCH('Library Prep'!$K42, Indices!$G$6:$S$6, 0)-1), 2, FALSE), 7)), "")</f>
        <v/>
      </c>
      <c r="J49" t="str">
        <f>IF(LEN($E49)&gt;0, IF('Library Prep'!$K$12 = "CD", IF(LEN(TRIM('Library Prep'!$D42))&gt;0, 'Library Prep'!$D42, ""), VLOOKUP($G49&amp;"-5", Indices!$E$8:$F$795, 2,FALSE)), "")</f>
        <v/>
      </c>
      <c r="K49" t="str">
        <f>IF(LEN($E49) &gt; 0, IF('Library Prep'!$K$12 &lt;&gt; "CD", IF(LEN(TRIM('Library Prep'!$C42)) &gt; 0, 'Library Prep'!$D42, ""), ""), "")</f>
        <v/>
      </c>
    </row>
    <row r="50" spans="1:11" x14ac:dyDescent="0.3">
      <c r="A50" t="str">
        <f>IF(LEN(TRIM('Library Prep'!$B43)) &gt; 0, TRIM('Library Prep'!$B43), "")</f>
        <v/>
      </c>
      <c r="B50" s="34" t="str">
        <f>IF(AND(LEN(TRIM('Library Prep'!$C$2)) &gt; 0, LEN(TRIM('Library Prep'!$B43))&gt;0), 'Library Prep'!$B43 &amp; "-" &amp; 'Library Prep'!$C$2, "")</f>
        <v/>
      </c>
      <c r="C50" s="34" t="str">
        <f>IF(AND(LEN(TRIM('Library Prep'!$C$2)) &gt; 0, LEN(TRIM('Library Prep'!$B43)) &gt; 0), 'Library Prep'!$C$2, "")</f>
        <v/>
      </c>
      <c r="D50" s="34" t="str">
        <f>IF(AND(LEN(TRIM('Library Prep'!$C$2)) &gt; 0, LEN(TRIM('Library Prep'!$B43)) &gt; 0), 'Library Prep'!$A43, "")</f>
        <v/>
      </c>
      <c r="E50" t="str">
        <f>IF(LEN(TRIM('Library Prep'!$B43)) = 0, "", IF('Library Prep'!$K$12="CD", 'Library Prep'!L43, RIGHT('Library Prep'!K43, 1)))</f>
        <v/>
      </c>
      <c r="F50" t="str">
        <f>IF(LEN($E50)&gt;0, IF('Library Prep'!$K$12 = "CD", VLOOKUP($E50, Indices!$G$8:$I$103, 2, FALSE), 'Library Prep'!$L43), "")</f>
        <v/>
      </c>
      <c r="G50" t="str">
        <f ca="1">IF(LEN($E50)&gt;0, IF('Library Prep'!$K$12 = "CD", VLOOKUP($F50, Indices!$E$8:$F$795, 2, FALSE), LEFT(VLOOKUP('Library Prep'!$L43, OFFSET(Indices!$G$8:$I$103, 0, MATCH('Library Prep'!$K43, Indices!$G$6:$S$6, 0)-1), 2, FALSE), 7)), "")</f>
        <v/>
      </c>
      <c r="H50" t="str">
        <f>IF(LEN($E50)&gt;0, IF('Library Prep'!$K$12 = "CD", VLOOKUP($E50, Indices!$G$8:$I$103, 3, FALSE), VLOOKUP($G50&amp;"-7", Indices!$E$8:$F$795, 2,FALSE)), "")</f>
        <v/>
      </c>
      <c r="I50" t="str">
        <f ca="1">IF(LEN($E50)&gt;0, IF('Library Prep'!$K$12 = "CD", VLOOKUP($H50, Indices!$E$8:$F$795, 2, FALSE), LEFT(VLOOKUP('Library Prep'!$L43, OFFSET(Indices!$G$8:$I$103, 0, MATCH('Library Prep'!$K43, Indices!$G$6:$S$6, 0)-1), 2, FALSE), 7)), "")</f>
        <v/>
      </c>
      <c r="J50" t="str">
        <f>IF(LEN($E50)&gt;0, IF('Library Prep'!$K$12 = "CD", IF(LEN(TRIM('Library Prep'!$D43))&gt;0, 'Library Prep'!$D43, ""), VLOOKUP($G50&amp;"-5", Indices!$E$8:$F$795, 2,FALSE)), "")</f>
        <v/>
      </c>
      <c r="K50" t="str">
        <f>IF(LEN($E50) &gt; 0, IF('Library Prep'!$K$12 &lt;&gt; "CD", IF(LEN(TRIM('Library Prep'!$C43)) &gt; 0, 'Library Prep'!$D43, ""), ""), "")</f>
        <v/>
      </c>
    </row>
    <row r="51" spans="1:11" x14ac:dyDescent="0.3">
      <c r="A51" t="str">
        <f>IF(LEN(TRIM('Library Prep'!$B44)) &gt; 0, TRIM('Library Prep'!$B44), "")</f>
        <v/>
      </c>
      <c r="B51" s="34" t="str">
        <f>IF(AND(LEN(TRIM('Library Prep'!$C$2)) &gt; 0, LEN(TRIM('Library Prep'!$B44))&gt;0), 'Library Prep'!$B44 &amp; "-" &amp; 'Library Prep'!$C$2, "")</f>
        <v/>
      </c>
      <c r="C51" s="34" t="str">
        <f>IF(AND(LEN(TRIM('Library Prep'!$C$2)) &gt; 0, LEN(TRIM('Library Prep'!$B44)) &gt; 0), 'Library Prep'!$C$2, "")</f>
        <v/>
      </c>
      <c r="D51" s="34" t="str">
        <f>IF(AND(LEN(TRIM('Library Prep'!$C$2)) &gt; 0, LEN(TRIM('Library Prep'!$B44)) &gt; 0), 'Library Prep'!$A44, "")</f>
        <v/>
      </c>
      <c r="E51" t="str">
        <f>IF(LEN(TRIM('Library Prep'!$B44)) = 0, "", IF('Library Prep'!$K$12="CD", 'Library Prep'!L44, RIGHT('Library Prep'!K44, 1)))</f>
        <v/>
      </c>
      <c r="F51" t="str">
        <f>IF(LEN($E51)&gt;0, IF('Library Prep'!$K$12 = "CD", VLOOKUP($E51, Indices!$G$8:$I$103, 2, FALSE), 'Library Prep'!$L44), "")</f>
        <v/>
      </c>
      <c r="G51" t="str">
        <f ca="1">IF(LEN($E51)&gt;0, IF('Library Prep'!$K$12 = "CD", VLOOKUP($F51, Indices!$E$8:$F$795, 2, FALSE), LEFT(VLOOKUP('Library Prep'!$L44, OFFSET(Indices!$G$8:$I$103, 0, MATCH('Library Prep'!$K44, Indices!$G$6:$S$6, 0)-1), 2, FALSE), 7)), "")</f>
        <v/>
      </c>
      <c r="H51" t="str">
        <f>IF(LEN($E51)&gt;0, IF('Library Prep'!$K$12 = "CD", VLOOKUP($E51, Indices!$G$8:$I$103, 3, FALSE), VLOOKUP($G51&amp;"-7", Indices!$E$8:$F$795, 2,FALSE)), "")</f>
        <v/>
      </c>
      <c r="I51" t="str">
        <f ca="1">IF(LEN($E51)&gt;0, IF('Library Prep'!$K$12 = "CD", VLOOKUP($H51, Indices!$E$8:$F$795, 2, FALSE), LEFT(VLOOKUP('Library Prep'!$L44, OFFSET(Indices!$G$8:$I$103, 0, MATCH('Library Prep'!$K44, Indices!$G$6:$S$6, 0)-1), 2, FALSE), 7)), "")</f>
        <v/>
      </c>
      <c r="J51" t="str">
        <f>IF(LEN($E51)&gt;0, IF('Library Prep'!$K$12 = "CD", IF(LEN(TRIM('Library Prep'!$D44))&gt;0, 'Library Prep'!$D44, ""), VLOOKUP($G51&amp;"-5", Indices!$E$8:$F$795, 2,FALSE)), "")</f>
        <v/>
      </c>
      <c r="K51" t="str">
        <f>IF(LEN($E51) &gt; 0, IF('Library Prep'!$K$12 &lt;&gt; "CD", IF(LEN(TRIM('Library Prep'!$C44)) &gt; 0, 'Library Prep'!$D44, ""), ""), "")</f>
        <v/>
      </c>
    </row>
    <row r="52" spans="1:11" x14ac:dyDescent="0.3">
      <c r="A52" t="str">
        <f>IF(LEN(TRIM('Library Prep'!$B45)) &gt; 0, TRIM('Library Prep'!$B45), "")</f>
        <v/>
      </c>
      <c r="B52" s="34" t="str">
        <f>IF(AND(LEN(TRIM('Library Prep'!$C$2)) &gt; 0, LEN(TRIM('Library Prep'!$B45))&gt;0), 'Library Prep'!$B45 &amp; "-" &amp; 'Library Prep'!$C$2, "")</f>
        <v/>
      </c>
      <c r="C52" s="34" t="str">
        <f>IF(AND(LEN(TRIM('Library Prep'!$C$2)) &gt; 0, LEN(TRIM('Library Prep'!$B45)) &gt; 0), 'Library Prep'!$C$2, "")</f>
        <v/>
      </c>
      <c r="D52" s="34" t="str">
        <f>IF(AND(LEN(TRIM('Library Prep'!$C$2)) &gt; 0, LEN(TRIM('Library Prep'!$B45)) &gt; 0), 'Library Prep'!$A45, "")</f>
        <v/>
      </c>
      <c r="E52" t="str">
        <f>IF(LEN(TRIM('Library Prep'!$B45)) = 0, "", IF('Library Prep'!$K$12="CD", 'Library Prep'!L45, RIGHT('Library Prep'!K45, 1)))</f>
        <v/>
      </c>
      <c r="F52" t="str">
        <f>IF(LEN($E52)&gt;0, IF('Library Prep'!$K$12 = "CD", VLOOKUP($E52, Indices!$G$8:$I$103, 2, FALSE), 'Library Prep'!$L45), "")</f>
        <v/>
      </c>
      <c r="G52" t="str">
        <f ca="1">IF(LEN($E52)&gt;0, IF('Library Prep'!$K$12 = "CD", VLOOKUP($F52, Indices!$E$8:$F$795, 2, FALSE), LEFT(VLOOKUP('Library Prep'!$L45, OFFSET(Indices!$G$8:$I$103, 0, MATCH('Library Prep'!$K45, Indices!$G$6:$S$6, 0)-1), 2, FALSE), 7)), "")</f>
        <v/>
      </c>
      <c r="H52" t="str">
        <f>IF(LEN($E52)&gt;0, IF('Library Prep'!$K$12 = "CD", VLOOKUP($E52, Indices!$G$8:$I$103, 3, FALSE), VLOOKUP($G52&amp;"-7", Indices!$E$8:$F$795, 2,FALSE)), "")</f>
        <v/>
      </c>
      <c r="I52" t="str">
        <f ca="1">IF(LEN($E52)&gt;0, IF('Library Prep'!$K$12 = "CD", VLOOKUP($H52, Indices!$E$8:$F$795, 2, FALSE), LEFT(VLOOKUP('Library Prep'!$L45, OFFSET(Indices!$G$8:$I$103, 0, MATCH('Library Prep'!$K45, Indices!$G$6:$S$6, 0)-1), 2, FALSE), 7)), "")</f>
        <v/>
      </c>
      <c r="J52" t="str">
        <f>IF(LEN($E52)&gt;0, IF('Library Prep'!$K$12 = "CD", IF(LEN(TRIM('Library Prep'!$D45))&gt;0, 'Library Prep'!$D45, ""), VLOOKUP($G52&amp;"-5", Indices!$E$8:$F$795, 2,FALSE)), "")</f>
        <v/>
      </c>
      <c r="K52" t="str">
        <f>IF(LEN($E52) &gt; 0, IF('Library Prep'!$K$12 &lt;&gt; "CD", IF(LEN(TRIM('Library Prep'!$C45)) &gt; 0, 'Library Prep'!$D45, ""), ""), "")</f>
        <v/>
      </c>
    </row>
    <row r="53" spans="1:11" x14ac:dyDescent="0.3">
      <c r="A53" t="str">
        <f>IF(LEN(TRIM('Library Prep'!$B46)) &gt; 0, TRIM('Library Prep'!$B46), "")</f>
        <v/>
      </c>
      <c r="B53" s="34" t="str">
        <f>IF(AND(LEN(TRIM('Library Prep'!$C$2)) &gt; 0, LEN(TRIM('Library Prep'!$B46))&gt;0), 'Library Prep'!$B46 &amp; "-" &amp; 'Library Prep'!$C$2, "")</f>
        <v/>
      </c>
      <c r="C53" s="34" t="str">
        <f>IF(AND(LEN(TRIM('Library Prep'!$C$2)) &gt; 0, LEN(TRIM('Library Prep'!$B46)) &gt; 0), 'Library Prep'!$C$2, "")</f>
        <v/>
      </c>
      <c r="D53" s="34" t="str">
        <f>IF(AND(LEN(TRIM('Library Prep'!$C$2)) &gt; 0, LEN(TRIM('Library Prep'!$B46)) &gt; 0), 'Library Prep'!$A46, "")</f>
        <v/>
      </c>
      <c r="E53" t="str">
        <f>IF(LEN(TRIM('Library Prep'!$B46)) = 0, "", IF('Library Prep'!$K$12="CD", 'Library Prep'!L46, RIGHT('Library Prep'!K46, 1)))</f>
        <v/>
      </c>
      <c r="F53" t="str">
        <f>IF(LEN($E53)&gt;0, IF('Library Prep'!$K$12 = "CD", VLOOKUP($E53, Indices!$G$8:$I$103, 2, FALSE), 'Library Prep'!$L46), "")</f>
        <v/>
      </c>
      <c r="G53" t="str">
        <f ca="1">IF(LEN($E53)&gt;0, IF('Library Prep'!$K$12 = "CD", VLOOKUP($F53, Indices!$E$8:$F$795, 2, FALSE), LEFT(VLOOKUP('Library Prep'!$L46, OFFSET(Indices!$G$8:$I$103, 0, MATCH('Library Prep'!$K46, Indices!$G$6:$S$6, 0)-1), 2, FALSE), 7)), "")</f>
        <v/>
      </c>
      <c r="H53" t="str">
        <f>IF(LEN($E53)&gt;0, IF('Library Prep'!$K$12 = "CD", VLOOKUP($E53, Indices!$G$8:$I$103, 3, FALSE), VLOOKUP($G53&amp;"-7", Indices!$E$8:$F$795, 2,FALSE)), "")</f>
        <v/>
      </c>
      <c r="I53" t="str">
        <f ca="1">IF(LEN($E53)&gt;0, IF('Library Prep'!$K$12 = "CD", VLOOKUP($H53, Indices!$E$8:$F$795, 2, FALSE), LEFT(VLOOKUP('Library Prep'!$L46, OFFSET(Indices!$G$8:$I$103, 0, MATCH('Library Prep'!$K46, Indices!$G$6:$S$6, 0)-1), 2, FALSE), 7)), "")</f>
        <v/>
      </c>
      <c r="J53" t="str">
        <f>IF(LEN($E53)&gt;0, IF('Library Prep'!$K$12 = "CD", IF(LEN(TRIM('Library Prep'!$D46))&gt;0, 'Library Prep'!$D46, ""), VLOOKUP($G53&amp;"-5", Indices!$E$8:$F$795, 2,FALSE)), "")</f>
        <v/>
      </c>
      <c r="K53" t="str">
        <f>IF(LEN($E53) &gt; 0, IF('Library Prep'!$K$12 &lt;&gt; "CD", IF(LEN(TRIM('Library Prep'!$C46)) &gt; 0, 'Library Prep'!$D46, ""), ""), "")</f>
        <v/>
      </c>
    </row>
    <row r="54" spans="1:11" x14ac:dyDescent="0.3">
      <c r="A54" t="str">
        <f>IF(LEN(TRIM('Library Prep'!$B47)) &gt; 0, TRIM('Library Prep'!$B47), "")</f>
        <v/>
      </c>
      <c r="B54" s="34" t="str">
        <f>IF(AND(LEN(TRIM('Library Prep'!$C$2)) &gt; 0, LEN(TRIM('Library Prep'!$B47))&gt;0), 'Library Prep'!$B47 &amp; "-" &amp; 'Library Prep'!$C$2, "")</f>
        <v/>
      </c>
      <c r="C54" s="34" t="str">
        <f>IF(AND(LEN(TRIM('Library Prep'!$C$2)) &gt; 0, LEN(TRIM('Library Prep'!$B47)) &gt; 0), 'Library Prep'!$C$2, "")</f>
        <v/>
      </c>
      <c r="D54" s="34" t="str">
        <f>IF(AND(LEN(TRIM('Library Prep'!$C$2)) &gt; 0, LEN(TRIM('Library Prep'!$B47)) &gt; 0), 'Library Prep'!$A47, "")</f>
        <v/>
      </c>
      <c r="E54" t="str">
        <f>IF(LEN(TRIM('Library Prep'!$B47)) = 0, "", IF('Library Prep'!$K$12="CD", 'Library Prep'!L47, RIGHT('Library Prep'!K47, 1)))</f>
        <v/>
      </c>
      <c r="F54" t="str">
        <f>IF(LEN($E54)&gt;0, IF('Library Prep'!$K$12 = "CD", VLOOKUP($E54, Indices!$G$8:$I$103, 2, FALSE), 'Library Prep'!$L47), "")</f>
        <v/>
      </c>
      <c r="G54" t="str">
        <f ca="1">IF(LEN($E54)&gt;0, IF('Library Prep'!$K$12 = "CD", VLOOKUP($F54, Indices!$E$8:$F$795, 2, FALSE), LEFT(VLOOKUP('Library Prep'!$L47, OFFSET(Indices!$G$8:$I$103, 0, MATCH('Library Prep'!$K47, Indices!$G$6:$S$6, 0)-1), 2, FALSE), 7)), "")</f>
        <v/>
      </c>
      <c r="H54" t="str">
        <f>IF(LEN($E54)&gt;0, IF('Library Prep'!$K$12 = "CD", VLOOKUP($E54, Indices!$G$8:$I$103, 3, FALSE), VLOOKUP($G54&amp;"-7", Indices!$E$8:$F$795, 2,FALSE)), "")</f>
        <v/>
      </c>
      <c r="I54" t="str">
        <f ca="1">IF(LEN($E54)&gt;0, IF('Library Prep'!$K$12 = "CD", VLOOKUP($H54, Indices!$E$8:$F$795, 2, FALSE), LEFT(VLOOKUP('Library Prep'!$L47, OFFSET(Indices!$G$8:$I$103, 0, MATCH('Library Prep'!$K47, Indices!$G$6:$S$6, 0)-1), 2, FALSE), 7)), "")</f>
        <v/>
      </c>
      <c r="J54" t="str">
        <f>IF(LEN($E54)&gt;0, IF('Library Prep'!$K$12 = "CD", IF(LEN(TRIM('Library Prep'!$D47))&gt;0, 'Library Prep'!$D47, ""), VLOOKUP($G54&amp;"-5", Indices!$E$8:$F$795, 2,FALSE)), "")</f>
        <v/>
      </c>
      <c r="K54" t="str">
        <f>IF(LEN($E54) &gt; 0, IF('Library Prep'!$K$12 &lt;&gt; "CD", IF(LEN(TRIM('Library Prep'!$C47)) &gt; 0, 'Library Prep'!$D47, ""), ""), "")</f>
        <v/>
      </c>
    </row>
    <row r="55" spans="1:11" x14ac:dyDescent="0.3">
      <c r="A55" t="str">
        <f>IF(LEN(TRIM('Library Prep'!$B48)) &gt; 0, TRIM('Library Prep'!$B48), "")</f>
        <v/>
      </c>
      <c r="B55" s="34" t="str">
        <f>IF(AND(LEN(TRIM('Library Prep'!$C$2)) &gt; 0, LEN(TRIM('Library Prep'!$B48))&gt;0), 'Library Prep'!$B48 &amp; "-" &amp; 'Library Prep'!$C$2, "")</f>
        <v/>
      </c>
      <c r="C55" s="34" t="str">
        <f>IF(AND(LEN(TRIM('Library Prep'!$C$2)) &gt; 0, LEN(TRIM('Library Prep'!$B48)) &gt; 0), 'Library Prep'!$C$2, "")</f>
        <v/>
      </c>
      <c r="D55" s="34" t="str">
        <f>IF(AND(LEN(TRIM('Library Prep'!$C$2)) &gt; 0, LEN(TRIM('Library Prep'!$B48)) &gt; 0), 'Library Prep'!$A48, "")</f>
        <v/>
      </c>
      <c r="E55" t="str">
        <f>IF(LEN(TRIM('Library Prep'!$B48)) = 0, "", IF('Library Prep'!$K$12="CD", 'Library Prep'!L48, RIGHT('Library Prep'!K48, 1)))</f>
        <v/>
      </c>
      <c r="F55" t="str">
        <f>IF(LEN($E55)&gt;0, IF('Library Prep'!$K$12 = "CD", VLOOKUP($E55, Indices!$G$8:$I$103, 2, FALSE), 'Library Prep'!$L48), "")</f>
        <v/>
      </c>
      <c r="G55" t="str">
        <f ca="1">IF(LEN($E55)&gt;0, IF('Library Prep'!$K$12 = "CD", VLOOKUP($F55, Indices!$E$8:$F$795, 2, FALSE), LEFT(VLOOKUP('Library Prep'!$L48, OFFSET(Indices!$G$8:$I$103, 0, MATCH('Library Prep'!$K48, Indices!$G$6:$S$6, 0)-1), 2, FALSE), 7)), "")</f>
        <v/>
      </c>
      <c r="H55" t="str">
        <f>IF(LEN($E55)&gt;0, IF('Library Prep'!$K$12 = "CD", VLOOKUP($E55, Indices!$G$8:$I$103, 3, FALSE), VLOOKUP($G55&amp;"-7", Indices!$E$8:$F$795, 2,FALSE)), "")</f>
        <v/>
      </c>
      <c r="I55" t="str">
        <f ca="1">IF(LEN($E55)&gt;0, IF('Library Prep'!$K$12 = "CD", VLOOKUP($H55, Indices!$E$8:$F$795, 2, FALSE), LEFT(VLOOKUP('Library Prep'!$L48, OFFSET(Indices!$G$8:$I$103, 0, MATCH('Library Prep'!$K48, Indices!$G$6:$S$6, 0)-1), 2, FALSE), 7)), "")</f>
        <v/>
      </c>
      <c r="J55" t="str">
        <f>IF(LEN($E55)&gt;0, IF('Library Prep'!$K$12 = "CD", IF(LEN(TRIM('Library Prep'!$D48))&gt;0, 'Library Prep'!$D48, ""), VLOOKUP($G55&amp;"-5", Indices!$E$8:$F$795, 2,FALSE)), "")</f>
        <v/>
      </c>
      <c r="K55" t="str">
        <f>IF(LEN($E55) &gt; 0, IF('Library Prep'!$K$12 &lt;&gt; "CD", IF(LEN(TRIM('Library Prep'!$C48)) &gt; 0, 'Library Prep'!$D48, ""), ""), "")</f>
        <v/>
      </c>
    </row>
    <row r="56" spans="1:11" x14ac:dyDescent="0.3">
      <c r="A56" t="str">
        <f>IF(LEN(TRIM('Library Prep'!$B49)) &gt; 0, TRIM('Library Prep'!$B49), "")</f>
        <v/>
      </c>
      <c r="B56" s="34" t="str">
        <f>IF(AND(LEN(TRIM('Library Prep'!$C$2)) &gt; 0, LEN(TRIM('Library Prep'!$B49))&gt;0), 'Library Prep'!$B49 &amp; "-" &amp; 'Library Prep'!$C$2, "")</f>
        <v/>
      </c>
      <c r="C56" s="34" t="str">
        <f>IF(AND(LEN(TRIM('Library Prep'!$C$2)) &gt; 0, LEN(TRIM('Library Prep'!$B49)) &gt; 0), 'Library Prep'!$C$2, "")</f>
        <v/>
      </c>
      <c r="D56" s="34" t="str">
        <f>IF(AND(LEN(TRIM('Library Prep'!$C$2)) &gt; 0, LEN(TRIM('Library Prep'!$B49)) &gt; 0), 'Library Prep'!$A49, "")</f>
        <v/>
      </c>
      <c r="E56" t="str">
        <f>IF(LEN(TRIM('Library Prep'!$B49)) = 0, "", IF('Library Prep'!$K$12="CD", 'Library Prep'!L49, RIGHT('Library Prep'!K49, 1)))</f>
        <v/>
      </c>
      <c r="F56" t="str">
        <f>IF(LEN($E56)&gt;0, IF('Library Prep'!$K$12 = "CD", VLOOKUP($E56, Indices!$G$8:$I$103, 2, FALSE), 'Library Prep'!$L49), "")</f>
        <v/>
      </c>
      <c r="G56" t="str">
        <f ca="1">IF(LEN($E56)&gt;0, IF('Library Prep'!$K$12 = "CD", VLOOKUP($F56, Indices!$E$8:$F$795, 2, FALSE), LEFT(VLOOKUP('Library Prep'!$L49, OFFSET(Indices!$G$8:$I$103, 0, MATCH('Library Prep'!$K49, Indices!$G$6:$S$6, 0)-1), 2, FALSE), 7)), "")</f>
        <v/>
      </c>
      <c r="H56" t="str">
        <f>IF(LEN($E56)&gt;0, IF('Library Prep'!$K$12 = "CD", VLOOKUP($E56, Indices!$G$8:$I$103, 3, FALSE), VLOOKUP($G56&amp;"-7", Indices!$E$8:$F$795, 2,FALSE)), "")</f>
        <v/>
      </c>
      <c r="I56" t="str">
        <f ca="1">IF(LEN($E56)&gt;0, IF('Library Prep'!$K$12 = "CD", VLOOKUP($H56, Indices!$E$8:$F$795, 2, FALSE), LEFT(VLOOKUP('Library Prep'!$L49, OFFSET(Indices!$G$8:$I$103, 0, MATCH('Library Prep'!$K49, Indices!$G$6:$S$6, 0)-1), 2, FALSE), 7)), "")</f>
        <v/>
      </c>
      <c r="J56" t="str">
        <f>IF(LEN($E56)&gt;0, IF('Library Prep'!$K$12 = "CD", IF(LEN(TRIM('Library Prep'!$D49))&gt;0, 'Library Prep'!$D49, ""), VLOOKUP($G56&amp;"-5", Indices!$E$8:$F$795, 2,FALSE)), "")</f>
        <v/>
      </c>
      <c r="K56" t="str">
        <f>IF(LEN($E56) &gt; 0, IF('Library Prep'!$K$12 &lt;&gt; "CD", IF(LEN(TRIM('Library Prep'!$C49)) &gt; 0, 'Library Prep'!$D49, ""), ""), "")</f>
        <v/>
      </c>
    </row>
    <row r="57" spans="1:11" x14ac:dyDescent="0.3">
      <c r="A57" t="str">
        <f>IF(LEN(TRIM('Library Prep'!$B50)) &gt; 0, TRIM('Library Prep'!$B50), "")</f>
        <v/>
      </c>
      <c r="B57" s="34" t="str">
        <f>IF(AND(LEN(TRIM('Library Prep'!$C$2)) &gt; 0, LEN(TRIM('Library Prep'!$B50))&gt;0), 'Library Prep'!$B50 &amp; "-" &amp; 'Library Prep'!$C$2, "")</f>
        <v/>
      </c>
      <c r="C57" s="34" t="str">
        <f>IF(AND(LEN(TRIM('Library Prep'!$C$2)) &gt; 0, LEN(TRIM('Library Prep'!$B50)) &gt; 0), 'Library Prep'!$C$2, "")</f>
        <v/>
      </c>
      <c r="D57" s="34" t="str">
        <f>IF(AND(LEN(TRIM('Library Prep'!$C$2)) &gt; 0, LEN(TRIM('Library Prep'!$B50)) &gt; 0), 'Library Prep'!$A50, "")</f>
        <v/>
      </c>
      <c r="E57" t="str">
        <f>IF(LEN(TRIM('Library Prep'!$B50)) = 0, "", IF('Library Prep'!$K$12="CD", 'Library Prep'!L50, RIGHT('Library Prep'!K50, 1)))</f>
        <v/>
      </c>
      <c r="F57" t="str">
        <f>IF(LEN($E57)&gt;0, IF('Library Prep'!$K$12 = "CD", VLOOKUP($E57, Indices!$G$8:$I$103, 2, FALSE), 'Library Prep'!$L50), "")</f>
        <v/>
      </c>
      <c r="G57" t="str">
        <f ca="1">IF(LEN($E57)&gt;0, IF('Library Prep'!$K$12 = "CD", VLOOKUP($F57, Indices!$E$8:$F$795, 2, FALSE), LEFT(VLOOKUP('Library Prep'!$L50, OFFSET(Indices!$G$8:$I$103, 0, MATCH('Library Prep'!$K50, Indices!$G$6:$S$6, 0)-1), 2, FALSE), 7)), "")</f>
        <v/>
      </c>
      <c r="H57" t="str">
        <f>IF(LEN($E57)&gt;0, IF('Library Prep'!$K$12 = "CD", VLOOKUP($E57, Indices!$G$8:$I$103, 3, FALSE), VLOOKUP($G57&amp;"-7", Indices!$E$8:$F$795, 2,FALSE)), "")</f>
        <v/>
      </c>
      <c r="I57" t="str">
        <f ca="1">IF(LEN($E57)&gt;0, IF('Library Prep'!$K$12 = "CD", VLOOKUP($H57, Indices!$E$8:$F$795, 2, FALSE), LEFT(VLOOKUP('Library Prep'!$L50, OFFSET(Indices!$G$8:$I$103, 0, MATCH('Library Prep'!$K50, Indices!$G$6:$S$6, 0)-1), 2, FALSE), 7)), "")</f>
        <v/>
      </c>
      <c r="J57" t="str">
        <f>IF(LEN($E57)&gt;0, IF('Library Prep'!$K$12 = "CD", IF(LEN(TRIM('Library Prep'!$D50))&gt;0, 'Library Prep'!$D50, ""), VLOOKUP($G57&amp;"-5", Indices!$E$8:$F$795, 2,FALSE)), "")</f>
        <v/>
      </c>
      <c r="K57" t="str">
        <f>IF(LEN($E57) &gt; 0, IF('Library Prep'!$K$12 &lt;&gt; "CD", IF(LEN(TRIM('Library Prep'!$C50)) &gt; 0, 'Library Prep'!$D50, ""), ""), "")</f>
        <v/>
      </c>
    </row>
    <row r="58" spans="1:11" x14ac:dyDescent="0.3">
      <c r="A58" t="str">
        <f>IF(LEN(TRIM('Library Prep'!$B51)) &gt; 0, TRIM('Library Prep'!$B51), "")</f>
        <v/>
      </c>
      <c r="B58" s="34" t="str">
        <f>IF(AND(LEN(TRIM('Library Prep'!$C$2)) &gt; 0, LEN(TRIM('Library Prep'!$B51))&gt;0), 'Library Prep'!$B51 &amp; "-" &amp; 'Library Prep'!$C$2, "")</f>
        <v/>
      </c>
      <c r="C58" s="34" t="str">
        <f>IF(AND(LEN(TRIM('Library Prep'!$C$2)) &gt; 0, LEN(TRIM('Library Prep'!$B51)) &gt; 0), 'Library Prep'!$C$2, "")</f>
        <v/>
      </c>
      <c r="D58" s="34" t="str">
        <f>IF(AND(LEN(TRIM('Library Prep'!$C$2)) &gt; 0, LEN(TRIM('Library Prep'!$B51)) &gt; 0), 'Library Prep'!$A51, "")</f>
        <v/>
      </c>
      <c r="E58" t="str">
        <f>IF(LEN(TRIM('Library Prep'!$B51)) = 0, "", IF('Library Prep'!$K$12="CD", 'Library Prep'!L51, RIGHT('Library Prep'!K51, 1)))</f>
        <v/>
      </c>
      <c r="F58" t="str">
        <f>IF(LEN($E58)&gt;0, IF('Library Prep'!$K$12 = "CD", VLOOKUP($E58, Indices!$G$8:$I$103, 2, FALSE), 'Library Prep'!$L51), "")</f>
        <v/>
      </c>
      <c r="G58" t="str">
        <f ca="1">IF(LEN($E58)&gt;0, IF('Library Prep'!$K$12 = "CD", VLOOKUP($F58, Indices!$E$8:$F$795, 2, FALSE), LEFT(VLOOKUP('Library Prep'!$L51, OFFSET(Indices!$G$8:$I$103, 0, MATCH('Library Prep'!$K51, Indices!$G$6:$S$6, 0)-1), 2, FALSE), 7)), "")</f>
        <v/>
      </c>
      <c r="H58" t="str">
        <f>IF(LEN($E58)&gt;0, IF('Library Prep'!$K$12 = "CD", VLOOKUP($E58, Indices!$G$8:$I$103, 3, FALSE), VLOOKUP($G58&amp;"-7", Indices!$E$8:$F$795, 2,FALSE)), "")</f>
        <v/>
      </c>
      <c r="I58" t="str">
        <f ca="1">IF(LEN($E58)&gt;0, IF('Library Prep'!$K$12 = "CD", VLOOKUP($H58, Indices!$E$8:$F$795, 2, FALSE), LEFT(VLOOKUP('Library Prep'!$L51, OFFSET(Indices!$G$8:$I$103, 0, MATCH('Library Prep'!$K51, Indices!$G$6:$S$6, 0)-1), 2, FALSE), 7)), "")</f>
        <v/>
      </c>
      <c r="J58" t="str">
        <f>IF(LEN($E58)&gt;0, IF('Library Prep'!$K$12 = "CD", IF(LEN(TRIM('Library Prep'!$D51))&gt;0, 'Library Prep'!$D51, ""), VLOOKUP($G58&amp;"-5", Indices!$E$8:$F$795, 2,FALSE)), "")</f>
        <v/>
      </c>
      <c r="K58" t="str">
        <f>IF(LEN($E58) &gt; 0, IF('Library Prep'!$K$12 &lt;&gt; "CD", IF(LEN(TRIM('Library Prep'!$C51)) &gt; 0, 'Library Prep'!$D51, ""), ""), "")</f>
        <v/>
      </c>
    </row>
    <row r="59" spans="1:11" x14ac:dyDescent="0.3">
      <c r="A59" t="str">
        <f>IF(LEN(TRIM('Library Prep'!$B52)) &gt; 0, TRIM('Library Prep'!$B52), "")</f>
        <v/>
      </c>
      <c r="B59" s="34" t="str">
        <f>IF(AND(LEN(TRIM('Library Prep'!$C$2)) &gt; 0, LEN(TRIM('Library Prep'!$B52))&gt;0), 'Library Prep'!$B52 &amp; "-" &amp; 'Library Prep'!$C$2, "")</f>
        <v/>
      </c>
      <c r="C59" s="34" t="str">
        <f>IF(AND(LEN(TRIM('Library Prep'!$C$2)) &gt; 0, LEN(TRIM('Library Prep'!$B52)) &gt; 0), 'Library Prep'!$C$2, "")</f>
        <v/>
      </c>
      <c r="D59" s="34" t="str">
        <f>IF(AND(LEN(TRIM('Library Prep'!$C$2)) &gt; 0, LEN(TRIM('Library Prep'!$B52)) &gt; 0), 'Library Prep'!$A52, "")</f>
        <v/>
      </c>
      <c r="E59" t="str">
        <f>IF(LEN(TRIM('Library Prep'!$B52)) = 0, "", IF('Library Prep'!$K$12="CD", 'Library Prep'!L52, RIGHT('Library Prep'!K52, 1)))</f>
        <v/>
      </c>
      <c r="F59" t="str">
        <f>IF(LEN($E59)&gt;0, IF('Library Prep'!$K$12 = "CD", VLOOKUP($E59, Indices!$G$8:$I$103, 2, FALSE), 'Library Prep'!$L52), "")</f>
        <v/>
      </c>
      <c r="G59" t="str">
        <f ca="1">IF(LEN($E59)&gt;0, IF('Library Prep'!$K$12 = "CD", VLOOKUP($F59, Indices!$E$8:$F$795, 2, FALSE), LEFT(VLOOKUP('Library Prep'!$L52, OFFSET(Indices!$G$8:$I$103, 0, MATCH('Library Prep'!$K52, Indices!$G$6:$S$6, 0)-1), 2, FALSE), 7)), "")</f>
        <v/>
      </c>
      <c r="H59" t="str">
        <f>IF(LEN($E59)&gt;0, IF('Library Prep'!$K$12 = "CD", VLOOKUP($E59, Indices!$G$8:$I$103, 3, FALSE), VLOOKUP($G59&amp;"-7", Indices!$E$8:$F$795, 2,FALSE)), "")</f>
        <v/>
      </c>
      <c r="I59" t="str">
        <f ca="1">IF(LEN($E59)&gt;0, IF('Library Prep'!$K$12 = "CD", VLOOKUP($H59, Indices!$E$8:$F$795, 2, FALSE), LEFT(VLOOKUP('Library Prep'!$L52, OFFSET(Indices!$G$8:$I$103, 0, MATCH('Library Prep'!$K52, Indices!$G$6:$S$6, 0)-1), 2, FALSE), 7)), "")</f>
        <v/>
      </c>
      <c r="J59" t="str">
        <f>IF(LEN($E59)&gt;0, IF('Library Prep'!$K$12 = "CD", IF(LEN(TRIM('Library Prep'!$D52))&gt;0, 'Library Prep'!$D52, ""), VLOOKUP($G59&amp;"-5", Indices!$E$8:$F$795, 2,FALSE)), "")</f>
        <v/>
      </c>
      <c r="K59" t="str">
        <f>IF(LEN($E59) &gt; 0, IF('Library Prep'!$K$12 &lt;&gt; "CD", IF(LEN(TRIM('Library Prep'!$C52)) &gt; 0, 'Library Prep'!$D52, ""), ""), "")</f>
        <v/>
      </c>
    </row>
    <row r="60" spans="1:11" x14ac:dyDescent="0.3">
      <c r="A60" t="str">
        <f>IF(LEN(TRIM('Library Prep'!$B53)) &gt; 0, TRIM('Library Prep'!$B53), "")</f>
        <v/>
      </c>
      <c r="B60" s="34" t="str">
        <f>IF(AND(LEN(TRIM('Library Prep'!$C$2)) &gt; 0, LEN(TRIM('Library Prep'!$B53))&gt;0), 'Library Prep'!$B53 &amp; "-" &amp; 'Library Prep'!$C$2, "")</f>
        <v/>
      </c>
      <c r="C60" s="34" t="str">
        <f>IF(AND(LEN(TRIM('Library Prep'!$C$2)) &gt; 0, LEN(TRIM('Library Prep'!$B53)) &gt; 0), 'Library Prep'!$C$2, "")</f>
        <v/>
      </c>
      <c r="D60" s="34" t="str">
        <f>IF(AND(LEN(TRIM('Library Prep'!$C$2)) &gt; 0, LEN(TRIM('Library Prep'!$B53)) &gt; 0), 'Library Prep'!$A53, "")</f>
        <v/>
      </c>
      <c r="E60" t="str">
        <f>IF(LEN(TRIM('Library Prep'!$B53)) = 0, "", IF('Library Prep'!$K$12="CD", 'Library Prep'!L53, RIGHT('Library Prep'!K53, 1)))</f>
        <v/>
      </c>
      <c r="F60" t="str">
        <f>IF(LEN($E60)&gt;0, IF('Library Prep'!$K$12 = "CD", VLOOKUP($E60, Indices!$G$8:$I$103, 2, FALSE), 'Library Prep'!$L53), "")</f>
        <v/>
      </c>
      <c r="G60" t="str">
        <f ca="1">IF(LEN($E60)&gt;0, IF('Library Prep'!$K$12 = "CD", VLOOKUP($F60, Indices!$E$8:$F$795, 2, FALSE), LEFT(VLOOKUP('Library Prep'!$L53, OFFSET(Indices!$G$8:$I$103, 0, MATCH('Library Prep'!$K53, Indices!$G$6:$S$6, 0)-1), 2, FALSE), 7)), "")</f>
        <v/>
      </c>
      <c r="H60" t="str">
        <f>IF(LEN($E60)&gt;0, IF('Library Prep'!$K$12 = "CD", VLOOKUP($E60, Indices!$G$8:$I$103, 3, FALSE), VLOOKUP($G60&amp;"-7", Indices!$E$8:$F$795, 2,FALSE)), "")</f>
        <v/>
      </c>
      <c r="I60" t="str">
        <f ca="1">IF(LEN($E60)&gt;0, IF('Library Prep'!$K$12 = "CD", VLOOKUP($H60, Indices!$E$8:$F$795, 2, FALSE), LEFT(VLOOKUP('Library Prep'!$L53, OFFSET(Indices!$G$8:$I$103, 0, MATCH('Library Prep'!$K53, Indices!$G$6:$S$6, 0)-1), 2, FALSE), 7)), "")</f>
        <v/>
      </c>
      <c r="J60" t="str">
        <f>IF(LEN($E60)&gt;0, IF('Library Prep'!$K$12 = "CD", IF(LEN(TRIM('Library Prep'!$D53))&gt;0, 'Library Prep'!$D53, ""), VLOOKUP($G60&amp;"-5", Indices!$E$8:$F$795, 2,FALSE)), "")</f>
        <v/>
      </c>
      <c r="K60" t="str">
        <f>IF(LEN($E60) &gt; 0, IF('Library Prep'!$K$12 &lt;&gt; "CD", IF(LEN(TRIM('Library Prep'!$C53)) &gt; 0, 'Library Prep'!$D53, ""), ""), "")</f>
        <v/>
      </c>
    </row>
    <row r="61" spans="1:11" x14ac:dyDescent="0.3">
      <c r="A61" t="str">
        <f>IF(LEN(TRIM('Library Prep'!$B54)) &gt; 0, TRIM('Library Prep'!$B54), "")</f>
        <v/>
      </c>
      <c r="B61" s="34" t="str">
        <f>IF(AND(LEN(TRIM('Library Prep'!$C$2)) &gt; 0, LEN(TRIM('Library Prep'!$B54))&gt;0), 'Library Prep'!$B54 &amp; "-" &amp; 'Library Prep'!$C$2, "")</f>
        <v/>
      </c>
      <c r="C61" s="34" t="str">
        <f>IF(AND(LEN(TRIM('Library Prep'!$C$2)) &gt; 0, LEN(TRIM('Library Prep'!$B54)) &gt; 0), 'Library Prep'!$C$2, "")</f>
        <v/>
      </c>
      <c r="D61" s="34" t="str">
        <f>IF(AND(LEN(TRIM('Library Prep'!$C$2)) &gt; 0, LEN(TRIM('Library Prep'!$B54)) &gt; 0), 'Library Prep'!$A54, "")</f>
        <v/>
      </c>
      <c r="E61" t="str">
        <f>IF(LEN(TRIM('Library Prep'!$B54)) = 0, "", IF('Library Prep'!$K$12="CD", 'Library Prep'!L54, RIGHT('Library Prep'!K54, 1)))</f>
        <v/>
      </c>
      <c r="F61" t="str">
        <f>IF(LEN($E61)&gt;0, IF('Library Prep'!$K$12 = "CD", VLOOKUP($E61, Indices!$G$8:$I$103, 2, FALSE), 'Library Prep'!$L54), "")</f>
        <v/>
      </c>
      <c r="G61" t="str">
        <f ca="1">IF(LEN($E61)&gt;0, IF('Library Prep'!$K$12 = "CD", VLOOKUP($F61, Indices!$E$8:$F$795, 2, FALSE), LEFT(VLOOKUP('Library Prep'!$L54, OFFSET(Indices!$G$8:$I$103, 0, MATCH('Library Prep'!$K54, Indices!$G$6:$S$6, 0)-1), 2, FALSE), 7)), "")</f>
        <v/>
      </c>
      <c r="H61" t="str">
        <f>IF(LEN($E61)&gt;0, IF('Library Prep'!$K$12 = "CD", VLOOKUP($E61, Indices!$G$8:$I$103, 3, FALSE), VLOOKUP($G61&amp;"-7", Indices!$E$8:$F$795, 2,FALSE)), "")</f>
        <v/>
      </c>
      <c r="I61" t="str">
        <f ca="1">IF(LEN($E61)&gt;0, IF('Library Prep'!$K$12 = "CD", VLOOKUP($H61, Indices!$E$8:$F$795, 2, FALSE), LEFT(VLOOKUP('Library Prep'!$L54, OFFSET(Indices!$G$8:$I$103, 0, MATCH('Library Prep'!$K54, Indices!$G$6:$S$6, 0)-1), 2, FALSE), 7)), "")</f>
        <v/>
      </c>
      <c r="J61" t="str">
        <f>IF(LEN($E61)&gt;0, IF('Library Prep'!$K$12 = "CD", IF(LEN(TRIM('Library Prep'!$D54))&gt;0, 'Library Prep'!$D54, ""), VLOOKUP($G61&amp;"-5", Indices!$E$8:$F$795, 2,FALSE)), "")</f>
        <v/>
      </c>
      <c r="K61" t="str">
        <f>IF(LEN($E61) &gt; 0, IF('Library Prep'!$K$12 &lt;&gt; "CD", IF(LEN(TRIM('Library Prep'!$C54)) &gt; 0, 'Library Prep'!$D54, ""), ""), "")</f>
        <v/>
      </c>
    </row>
    <row r="62" spans="1:11" x14ac:dyDescent="0.3">
      <c r="A62" t="str">
        <f>IF(LEN(TRIM('Library Prep'!$B55)) &gt; 0, TRIM('Library Prep'!$B55), "")</f>
        <v/>
      </c>
      <c r="B62" s="34" t="str">
        <f>IF(AND(LEN(TRIM('Library Prep'!$C$2)) &gt; 0, LEN(TRIM('Library Prep'!$B55))&gt;0), 'Library Prep'!$B55 &amp; "-" &amp; 'Library Prep'!$C$2, "")</f>
        <v/>
      </c>
      <c r="C62" s="34" t="str">
        <f>IF(AND(LEN(TRIM('Library Prep'!$C$2)) &gt; 0, LEN(TRIM('Library Prep'!$B55)) &gt; 0), 'Library Prep'!$C$2, "")</f>
        <v/>
      </c>
      <c r="D62" s="34" t="str">
        <f>IF(AND(LEN(TRIM('Library Prep'!$C$2)) &gt; 0, LEN(TRIM('Library Prep'!$B55)) &gt; 0), 'Library Prep'!$A55, "")</f>
        <v/>
      </c>
      <c r="E62" t="str">
        <f>IF(LEN(TRIM('Library Prep'!$B55)) = 0, "", IF('Library Prep'!$K$12="CD", 'Library Prep'!L55, RIGHT('Library Prep'!K55, 1)))</f>
        <v/>
      </c>
      <c r="F62" t="str">
        <f>IF(LEN($E62)&gt;0, IF('Library Prep'!$K$12 = "CD", VLOOKUP($E62, Indices!$G$8:$I$103, 2, FALSE), 'Library Prep'!$L55), "")</f>
        <v/>
      </c>
      <c r="G62" t="str">
        <f ca="1">IF(LEN($E62)&gt;0, IF('Library Prep'!$K$12 = "CD", VLOOKUP($F62, Indices!$E$8:$F$795, 2, FALSE), LEFT(VLOOKUP('Library Prep'!$L55, OFFSET(Indices!$G$8:$I$103, 0, MATCH('Library Prep'!$K55, Indices!$G$6:$S$6, 0)-1), 2, FALSE), 7)), "")</f>
        <v/>
      </c>
      <c r="H62" t="str">
        <f>IF(LEN($E62)&gt;0, IF('Library Prep'!$K$12 = "CD", VLOOKUP($E62, Indices!$G$8:$I$103, 3, FALSE), VLOOKUP($G62&amp;"-7", Indices!$E$8:$F$795, 2,FALSE)), "")</f>
        <v/>
      </c>
      <c r="I62" t="str">
        <f ca="1">IF(LEN($E62)&gt;0, IF('Library Prep'!$K$12 = "CD", VLOOKUP($H62, Indices!$E$8:$F$795, 2, FALSE), LEFT(VLOOKUP('Library Prep'!$L55, OFFSET(Indices!$G$8:$I$103, 0, MATCH('Library Prep'!$K55, Indices!$G$6:$S$6, 0)-1), 2, FALSE), 7)), "")</f>
        <v/>
      </c>
      <c r="J62" t="str">
        <f>IF(LEN($E62)&gt;0, IF('Library Prep'!$K$12 = "CD", IF(LEN(TRIM('Library Prep'!$D55))&gt;0, 'Library Prep'!$D55, ""), VLOOKUP($G62&amp;"-5", Indices!$E$8:$F$795, 2,FALSE)), "")</f>
        <v/>
      </c>
      <c r="K62" t="str">
        <f>IF(LEN($E62) &gt; 0, IF('Library Prep'!$K$12 &lt;&gt; "CD", IF(LEN(TRIM('Library Prep'!$C55)) &gt; 0, 'Library Prep'!$D55, ""), ""), "")</f>
        <v/>
      </c>
    </row>
    <row r="63" spans="1:11" x14ac:dyDescent="0.3">
      <c r="A63" t="str">
        <f>IF(LEN(TRIM('Library Prep'!$B56)) &gt; 0, TRIM('Library Prep'!$B56), "")</f>
        <v/>
      </c>
      <c r="B63" s="34" t="str">
        <f>IF(AND(LEN(TRIM('Library Prep'!$C$2)) &gt; 0, LEN(TRIM('Library Prep'!$B56))&gt;0), 'Library Prep'!$B56 &amp; "-" &amp; 'Library Prep'!$C$2, "")</f>
        <v/>
      </c>
      <c r="C63" s="34" t="str">
        <f>IF(AND(LEN(TRIM('Library Prep'!$C$2)) &gt; 0, LEN(TRIM('Library Prep'!$B56)) &gt; 0), 'Library Prep'!$C$2, "")</f>
        <v/>
      </c>
      <c r="D63" s="34" t="str">
        <f>IF(AND(LEN(TRIM('Library Prep'!$C$2)) &gt; 0, LEN(TRIM('Library Prep'!$B56)) &gt; 0), 'Library Prep'!$A56, "")</f>
        <v/>
      </c>
      <c r="E63" t="str">
        <f>IF(LEN(TRIM('Library Prep'!$B56)) = 0, "", IF('Library Prep'!$K$12="CD", 'Library Prep'!L56, RIGHT('Library Prep'!K56, 1)))</f>
        <v/>
      </c>
      <c r="F63" t="str">
        <f>IF(LEN($E63)&gt;0, IF('Library Prep'!$K$12 = "CD", VLOOKUP($E63, Indices!$G$8:$I$103, 2, FALSE), 'Library Prep'!$L56), "")</f>
        <v/>
      </c>
      <c r="G63" t="str">
        <f ca="1">IF(LEN($E63)&gt;0, IF('Library Prep'!$K$12 = "CD", VLOOKUP($F63, Indices!$E$8:$F$795, 2, FALSE), LEFT(VLOOKUP('Library Prep'!$L56, OFFSET(Indices!$G$8:$I$103, 0, MATCH('Library Prep'!$K56, Indices!$G$6:$S$6, 0)-1), 2, FALSE), 7)), "")</f>
        <v/>
      </c>
      <c r="H63" t="str">
        <f>IF(LEN($E63)&gt;0, IF('Library Prep'!$K$12 = "CD", VLOOKUP($E63, Indices!$G$8:$I$103, 3, FALSE), VLOOKUP($G63&amp;"-7", Indices!$E$8:$F$795, 2,FALSE)), "")</f>
        <v/>
      </c>
      <c r="I63" t="str">
        <f ca="1">IF(LEN($E63)&gt;0, IF('Library Prep'!$K$12 = "CD", VLOOKUP($H63, Indices!$E$8:$F$795, 2, FALSE), LEFT(VLOOKUP('Library Prep'!$L56, OFFSET(Indices!$G$8:$I$103, 0, MATCH('Library Prep'!$K56, Indices!$G$6:$S$6, 0)-1), 2, FALSE), 7)), "")</f>
        <v/>
      </c>
      <c r="J63" t="str">
        <f>IF(LEN($E63)&gt;0, IF('Library Prep'!$K$12 = "CD", IF(LEN(TRIM('Library Prep'!$D56))&gt;0, 'Library Prep'!$D56, ""), VLOOKUP($G63&amp;"-5", Indices!$E$8:$F$795, 2,FALSE)), "")</f>
        <v/>
      </c>
      <c r="K63" t="str">
        <f>IF(LEN($E63) &gt; 0, IF('Library Prep'!$K$12 &lt;&gt; "CD", IF(LEN(TRIM('Library Prep'!$C56)) &gt; 0, 'Library Prep'!$D56, ""), ""), "")</f>
        <v/>
      </c>
    </row>
    <row r="64" spans="1:11" x14ac:dyDescent="0.3">
      <c r="A64" t="str">
        <f>IF(LEN(TRIM('Library Prep'!$B57)) &gt; 0, TRIM('Library Prep'!$B57), "")</f>
        <v/>
      </c>
      <c r="B64" s="34" t="str">
        <f>IF(AND(LEN(TRIM('Library Prep'!$C$2)) &gt; 0, LEN(TRIM('Library Prep'!$B57))&gt;0), 'Library Prep'!$B57 &amp; "-" &amp; 'Library Prep'!$C$2, "")</f>
        <v/>
      </c>
      <c r="C64" s="34" t="str">
        <f>IF(AND(LEN(TRIM('Library Prep'!$C$2)) &gt; 0, LEN(TRIM('Library Prep'!$B57)) &gt; 0), 'Library Prep'!$C$2, "")</f>
        <v/>
      </c>
      <c r="D64" s="34" t="str">
        <f>IF(AND(LEN(TRIM('Library Prep'!$C$2)) &gt; 0, LEN(TRIM('Library Prep'!$B57)) &gt; 0), 'Library Prep'!$A57, "")</f>
        <v/>
      </c>
      <c r="E64" t="str">
        <f>IF(LEN(TRIM('Library Prep'!$B57)) = 0, "", IF('Library Prep'!$K$12="CD", 'Library Prep'!L57, RIGHT('Library Prep'!K57, 1)))</f>
        <v/>
      </c>
      <c r="F64" t="str">
        <f>IF(LEN($E64)&gt;0, IF('Library Prep'!$K$12 = "CD", VLOOKUP($E64, Indices!$G$8:$I$103, 2, FALSE), 'Library Prep'!$L57), "")</f>
        <v/>
      </c>
      <c r="G64" t="str">
        <f ca="1">IF(LEN($E64)&gt;0, IF('Library Prep'!$K$12 = "CD", VLOOKUP($F64, Indices!$E$8:$F$795, 2, FALSE), LEFT(VLOOKUP('Library Prep'!$L57, OFFSET(Indices!$G$8:$I$103, 0, MATCH('Library Prep'!$K57, Indices!$G$6:$S$6, 0)-1), 2, FALSE), 7)), "")</f>
        <v/>
      </c>
      <c r="H64" t="str">
        <f>IF(LEN($E64)&gt;0, IF('Library Prep'!$K$12 = "CD", VLOOKUP($E64, Indices!$G$8:$I$103, 3, FALSE), VLOOKUP($G64&amp;"-7", Indices!$E$8:$F$795, 2,FALSE)), "")</f>
        <v/>
      </c>
      <c r="I64" t="str">
        <f ca="1">IF(LEN($E64)&gt;0, IF('Library Prep'!$K$12 = "CD", VLOOKUP($H64, Indices!$E$8:$F$795, 2, FALSE), LEFT(VLOOKUP('Library Prep'!$L57, OFFSET(Indices!$G$8:$I$103, 0, MATCH('Library Prep'!$K57, Indices!$G$6:$S$6, 0)-1), 2, FALSE), 7)), "")</f>
        <v/>
      </c>
      <c r="J64" t="str">
        <f>IF(LEN($E64)&gt;0, IF('Library Prep'!$K$12 = "CD", IF(LEN(TRIM('Library Prep'!$D57))&gt;0, 'Library Prep'!$D57, ""), VLOOKUP($G64&amp;"-5", Indices!$E$8:$F$795, 2,FALSE)), "")</f>
        <v/>
      </c>
      <c r="K64" t="str">
        <f>IF(LEN($E64) &gt; 0, IF('Library Prep'!$K$12 &lt;&gt; "CD", IF(LEN(TRIM('Library Prep'!$C57)) &gt; 0, 'Library Prep'!$D57, ""), ""), "")</f>
        <v/>
      </c>
    </row>
    <row r="65" spans="1:11" x14ac:dyDescent="0.3">
      <c r="A65" t="str">
        <f>IF(LEN(TRIM('Library Prep'!$B58)) &gt; 0, TRIM('Library Prep'!$B58), "")</f>
        <v/>
      </c>
      <c r="B65" s="34" t="str">
        <f>IF(AND(LEN(TRIM('Library Prep'!$C$2)) &gt; 0, LEN(TRIM('Library Prep'!$B58))&gt;0), 'Library Prep'!$B58 &amp; "-" &amp; 'Library Prep'!$C$2, "")</f>
        <v/>
      </c>
      <c r="C65" s="34" t="str">
        <f>IF(AND(LEN(TRIM('Library Prep'!$C$2)) &gt; 0, LEN(TRIM('Library Prep'!$B58)) &gt; 0), 'Library Prep'!$C$2, "")</f>
        <v/>
      </c>
      <c r="D65" s="34" t="str">
        <f>IF(AND(LEN(TRIM('Library Prep'!$C$2)) &gt; 0, LEN(TRIM('Library Prep'!$B58)) &gt; 0), 'Library Prep'!$A58, "")</f>
        <v/>
      </c>
      <c r="E65" t="str">
        <f>IF(LEN(TRIM('Library Prep'!$B58)) = 0, "", IF('Library Prep'!$K$12="CD", 'Library Prep'!L58, RIGHT('Library Prep'!K58, 1)))</f>
        <v/>
      </c>
      <c r="F65" t="str">
        <f>IF(LEN($E65)&gt;0, IF('Library Prep'!$K$12 = "CD", VLOOKUP($E65, Indices!$G$8:$I$103, 2, FALSE), 'Library Prep'!$L58), "")</f>
        <v/>
      </c>
      <c r="G65" t="str">
        <f ca="1">IF(LEN($E65)&gt;0, IF('Library Prep'!$K$12 = "CD", VLOOKUP($F65, Indices!$E$8:$F$795, 2, FALSE), LEFT(VLOOKUP('Library Prep'!$L58, OFFSET(Indices!$G$8:$I$103, 0, MATCH('Library Prep'!$K58, Indices!$G$6:$S$6, 0)-1), 2, FALSE), 7)), "")</f>
        <v/>
      </c>
      <c r="H65" t="str">
        <f>IF(LEN($E65)&gt;0, IF('Library Prep'!$K$12 = "CD", VLOOKUP($E65, Indices!$G$8:$I$103, 3, FALSE), VLOOKUP($G65&amp;"-7", Indices!$E$8:$F$795, 2,FALSE)), "")</f>
        <v/>
      </c>
      <c r="I65" t="str">
        <f ca="1">IF(LEN($E65)&gt;0, IF('Library Prep'!$K$12 = "CD", VLOOKUP($H65, Indices!$E$8:$F$795, 2, FALSE), LEFT(VLOOKUP('Library Prep'!$L58, OFFSET(Indices!$G$8:$I$103, 0, MATCH('Library Prep'!$K58, Indices!$G$6:$S$6, 0)-1), 2, FALSE), 7)), "")</f>
        <v/>
      </c>
      <c r="J65" t="str">
        <f>IF(LEN($E65)&gt;0, IF('Library Prep'!$K$12 = "CD", IF(LEN(TRIM('Library Prep'!$D58))&gt;0, 'Library Prep'!$D58, ""), VLOOKUP($G65&amp;"-5", Indices!$E$8:$F$795, 2,FALSE)), "")</f>
        <v/>
      </c>
      <c r="K65" t="str">
        <f>IF(LEN($E65) &gt; 0, IF('Library Prep'!$K$12 &lt;&gt; "CD", IF(LEN(TRIM('Library Prep'!$C58)) &gt; 0, 'Library Prep'!$D58, ""), ""), "")</f>
        <v/>
      </c>
    </row>
    <row r="66" spans="1:11" x14ac:dyDescent="0.3">
      <c r="A66" t="str">
        <f>IF(LEN(TRIM('Library Prep'!$B59)) &gt; 0, TRIM('Library Prep'!$B59), "")</f>
        <v/>
      </c>
      <c r="B66" s="34" t="str">
        <f>IF(AND(LEN(TRIM('Library Prep'!$C$2)) &gt; 0, LEN(TRIM('Library Prep'!$B59))&gt;0), 'Library Prep'!$B59 &amp; "-" &amp; 'Library Prep'!$C$2, "")</f>
        <v/>
      </c>
      <c r="C66" s="34" t="str">
        <f>IF(AND(LEN(TRIM('Library Prep'!$C$2)) &gt; 0, LEN(TRIM('Library Prep'!$B59)) &gt; 0), 'Library Prep'!$C$2, "")</f>
        <v/>
      </c>
      <c r="D66" s="34" t="str">
        <f>IF(AND(LEN(TRIM('Library Prep'!$C$2)) &gt; 0, LEN(TRIM('Library Prep'!$B59)) &gt; 0), 'Library Prep'!$A59, "")</f>
        <v/>
      </c>
      <c r="E66" t="str">
        <f>IF(LEN(TRIM('Library Prep'!$B59)) = 0, "", IF('Library Prep'!$K$12="CD", 'Library Prep'!L59, RIGHT('Library Prep'!K59, 1)))</f>
        <v/>
      </c>
      <c r="F66" t="str">
        <f>IF(LEN($E66)&gt;0, IF('Library Prep'!$K$12 = "CD", VLOOKUP($E66, Indices!$G$8:$I$103, 2, FALSE), 'Library Prep'!$L59), "")</f>
        <v/>
      </c>
      <c r="G66" t="str">
        <f ca="1">IF(LEN($E66)&gt;0, IF('Library Prep'!$K$12 = "CD", VLOOKUP($F66, Indices!$E$8:$F$795, 2, FALSE), LEFT(VLOOKUP('Library Prep'!$L59, OFFSET(Indices!$G$8:$I$103, 0, MATCH('Library Prep'!$K59, Indices!$G$6:$S$6, 0)-1), 2, FALSE), 7)), "")</f>
        <v/>
      </c>
      <c r="H66" t="str">
        <f>IF(LEN($E66)&gt;0, IF('Library Prep'!$K$12 = "CD", VLOOKUP($E66, Indices!$G$8:$I$103, 3, FALSE), VLOOKUP($G66&amp;"-7", Indices!$E$8:$F$795, 2,FALSE)), "")</f>
        <v/>
      </c>
      <c r="I66" t="str">
        <f ca="1">IF(LEN($E66)&gt;0, IF('Library Prep'!$K$12 = "CD", VLOOKUP($H66, Indices!$E$8:$F$795, 2, FALSE), LEFT(VLOOKUP('Library Prep'!$L59, OFFSET(Indices!$G$8:$I$103, 0, MATCH('Library Prep'!$K59, Indices!$G$6:$S$6, 0)-1), 2, FALSE), 7)), "")</f>
        <v/>
      </c>
      <c r="J66" t="str">
        <f>IF(LEN($E66)&gt;0, IF('Library Prep'!$K$12 = "CD", IF(LEN(TRIM('Library Prep'!$D59))&gt;0, 'Library Prep'!$D59, ""), VLOOKUP($G66&amp;"-5", Indices!$E$8:$F$795, 2,FALSE)), "")</f>
        <v/>
      </c>
      <c r="K66" t="str">
        <f>IF(LEN($E66) &gt; 0, IF('Library Prep'!$K$12 &lt;&gt; "CD", IF(LEN(TRIM('Library Prep'!$C59)) &gt; 0, 'Library Prep'!$D59, ""), ""), "")</f>
        <v/>
      </c>
    </row>
    <row r="67" spans="1:11" x14ac:dyDescent="0.3">
      <c r="A67" t="str">
        <f>IF(LEN(TRIM('Library Prep'!$B60)) &gt; 0, TRIM('Library Prep'!$B60), "")</f>
        <v/>
      </c>
      <c r="B67" s="34" t="str">
        <f>IF(AND(LEN(TRIM('Library Prep'!$C$2)) &gt; 0, LEN(TRIM('Library Prep'!$B60))&gt;0), 'Library Prep'!$B60 &amp; "-" &amp; 'Library Prep'!$C$2, "")</f>
        <v/>
      </c>
      <c r="C67" s="34" t="str">
        <f>IF(AND(LEN(TRIM('Library Prep'!$C$2)) &gt; 0, LEN(TRIM('Library Prep'!$B60)) &gt; 0), 'Library Prep'!$C$2, "")</f>
        <v/>
      </c>
      <c r="D67" s="34" t="str">
        <f>IF(AND(LEN(TRIM('Library Prep'!$C$2)) &gt; 0, LEN(TRIM('Library Prep'!$B60)) &gt; 0), 'Library Prep'!$A60, "")</f>
        <v/>
      </c>
      <c r="E67" t="str">
        <f>IF(LEN(TRIM('Library Prep'!$B60)) = 0, "", IF('Library Prep'!$K$12="CD", 'Library Prep'!L60, RIGHT('Library Prep'!K60, 1)))</f>
        <v/>
      </c>
      <c r="F67" t="str">
        <f>IF(LEN($E67)&gt;0, IF('Library Prep'!$K$12 = "CD", VLOOKUP($E67, Indices!$G$8:$I$103, 2, FALSE), 'Library Prep'!$L60), "")</f>
        <v/>
      </c>
      <c r="G67" t="str">
        <f ca="1">IF(LEN($E67)&gt;0, IF('Library Prep'!$K$12 = "CD", VLOOKUP($F67, Indices!$E$8:$F$795, 2, FALSE), LEFT(VLOOKUP('Library Prep'!$L60, OFFSET(Indices!$G$8:$I$103, 0, MATCH('Library Prep'!$K60, Indices!$G$6:$S$6, 0)-1), 2, FALSE), 7)), "")</f>
        <v/>
      </c>
      <c r="H67" t="str">
        <f>IF(LEN($E67)&gt;0, IF('Library Prep'!$K$12 = "CD", VLOOKUP($E67, Indices!$G$8:$I$103, 3, FALSE), VLOOKUP($G67&amp;"-7", Indices!$E$8:$F$795, 2,FALSE)), "")</f>
        <v/>
      </c>
      <c r="I67" t="str">
        <f ca="1">IF(LEN($E67)&gt;0, IF('Library Prep'!$K$12 = "CD", VLOOKUP($H67, Indices!$E$8:$F$795, 2, FALSE), LEFT(VLOOKUP('Library Prep'!$L60, OFFSET(Indices!$G$8:$I$103, 0, MATCH('Library Prep'!$K60, Indices!$G$6:$S$6, 0)-1), 2, FALSE), 7)), "")</f>
        <v/>
      </c>
      <c r="J67" t="str">
        <f>IF(LEN($E67)&gt;0, IF('Library Prep'!$K$12 = "CD", IF(LEN(TRIM('Library Prep'!$D60))&gt;0, 'Library Prep'!$D60, ""), VLOOKUP($G67&amp;"-5", Indices!$E$8:$F$795, 2,FALSE)), "")</f>
        <v/>
      </c>
      <c r="K67" t="str">
        <f>IF(LEN($E67) &gt; 0, IF('Library Prep'!$K$12 &lt;&gt; "CD", IF(LEN(TRIM('Library Prep'!$C60)) &gt; 0, 'Library Prep'!$D60, ""), ""), "")</f>
        <v/>
      </c>
    </row>
    <row r="68" spans="1:11" x14ac:dyDescent="0.3">
      <c r="A68" t="str">
        <f>IF(LEN(TRIM('Library Prep'!$B61)) &gt; 0, TRIM('Library Prep'!$B61), "")</f>
        <v/>
      </c>
      <c r="B68" s="34" t="str">
        <f>IF(AND(LEN(TRIM('Library Prep'!$C$2)) &gt; 0, LEN(TRIM('Library Prep'!$B61))&gt;0), 'Library Prep'!$B61 &amp; "-" &amp; 'Library Prep'!$C$2, "")</f>
        <v/>
      </c>
      <c r="C68" s="34" t="str">
        <f>IF(AND(LEN(TRIM('Library Prep'!$C$2)) &gt; 0, LEN(TRIM('Library Prep'!$B61)) &gt; 0), 'Library Prep'!$C$2, "")</f>
        <v/>
      </c>
      <c r="D68" s="34" t="str">
        <f>IF(AND(LEN(TRIM('Library Prep'!$C$2)) &gt; 0, LEN(TRIM('Library Prep'!$B61)) &gt; 0), 'Library Prep'!$A61, "")</f>
        <v/>
      </c>
      <c r="E68" t="str">
        <f>IF(LEN(TRIM('Library Prep'!$B61)) = 0, "", IF('Library Prep'!$K$12="CD", 'Library Prep'!L61, RIGHT('Library Prep'!K61, 1)))</f>
        <v/>
      </c>
      <c r="F68" t="str">
        <f>IF(LEN($E68)&gt;0, IF('Library Prep'!$K$12 = "CD", VLOOKUP($E68, Indices!$G$8:$I$103, 2, FALSE), 'Library Prep'!$L61), "")</f>
        <v/>
      </c>
      <c r="G68" t="str">
        <f ca="1">IF(LEN($E68)&gt;0, IF('Library Prep'!$K$12 = "CD", VLOOKUP($F68, Indices!$E$8:$F$795, 2, FALSE), LEFT(VLOOKUP('Library Prep'!$L61, OFFSET(Indices!$G$8:$I$103, 0, MATCH('Library Prep'!$K61, Indices!$G$6:$S$6, 0)-1), 2, FALSE), 7)), "")</f>
        <v/>
      </c>
      <c r="H68" t="str">
        <f>IF(LEN($E68)&gt;0, IF('Library Prep'!$K$12 = "CD", VLOOKUP($E68, Indices!$G$8:$I$103, 3, FALSE), VLOOKUP($G68&amp;"-7", Indices!$E$8:$F$795, 2,FALSE)), "")</f>
        <v/>
      </c>
      <c r="I68" t="str">
        <f ca="1">IF(LEN($E68)&gt;0, IF('Library Prep'!$K$12 = "CD", VLOOKUP($H68, Indices!$E$8:$F$795, 2, FALSE), LEFT(VLOOKUP('Library Prep'!$L61, OFFSET(Indices!$G$8:$I$103, 0, MATCH('Library Prep'!$K61, Indices!$G$6:$S$6, 0)-1), 2, FALSE), 7)), "")</f>
        <v/>
      </c>
      <c r="J68" t="str">
        <f>IF(LEN($E68)&gt;0, IF('Library Prep'!$K$12 = "CD", IF(LEN(TRIM('Library Prep'!$D61))&gt;0, 'Library Prep'!$D61, ""), VLOOKUP($G68&amp;"-5", Indices!$E$8:$F$795, 2,FALSE)), "")</f>
        <v/>
      </c>
      <c r="K68" t="str">
        <f>IF(LEN($E68) &gt; 0, IF('Library Prep'!$K$12 &lt;&gt; "CD", IF(LEN(TRIM('Library Prep'!$C61)) &gt; 0, 'Library Prep'!$D61, ""), ""), "")</f>
        <v/>
      </c>
    </row>
    <row r="69" spans="1:11" x14ac:dyDescent="0.3">
      <c r="A69" t="str">
        <f>IF(LEN(TRIM('Library Prep'!$B62)) &gt; 0, TRIM('Library Prep'!$B62), "")</f>
        <v/>
      </c>
      <c r="B69" s="34" t="str">
        <f>IF(AND(LEN(TRIM('Library Prep'!$C$2)) &gt; 0, LEN(TRIM('Library Prep'!$B62))&gt;0), 'Library Prep'!$B62 &amp; "-" &amp; 'Library Prep'!$C$2, "")</f>
        <v/>
      </c>
      <c r="C69" s="34" t="str">
        <f>IF(AND(LEN(TRIM('Library Prep'!$C$2)) &gt; 0, LEN(TRIM('Library Prep'!$B62)) &gt; 0), 'Library Prep'!$C$2, "")</f>
        <v/>
      </c>
      <c r="D69" s="34" t="str">
        <f>IF(AND(LEN(TRIM('Library Prep'!$C$2)) &gt; 0, LEN(TRIM('Library Prep'!$B62)) &gt; 0), 'Library Prep'!$A62, "")</f>
        <v/>
      </c>
      <c r="E69" t="str">
        <f>IF(LEN(TRIM('Library Prep'!$B62)) = 0, "", IF('Library Prep'!$K$12="CD", 'Library Prep'!L62, RIGHT('Library Prep'!K62, 1)))</f>
        <v/>
      </c>
      <c r="F69" t="str">
        <f>IF(LEN($E69)&gt;0, IF('Library Prep'!$K$12 = "CD", VLOOKUP($E69, Indices!$G$8:$I$103, 2, FALSE), 'Library Prep'!$L62), "")</f>
        <v/>
      </c>
      <c r="G69" t="str">
        <f ca="1">IF(LEN($E69)&gt;0, IF('Library Prep'!$K$12 = "CD", VLOOKUP($F69, Indices!$E$8:$F$795, 2, FALSE), LEFT(VLOOKUP('Library Prep'!$L62, OFFSET(Indices!$G$8:$I$103, 0, MATCH('Library Prep'!$K62, Indices!$G$6:$S$6, 0)-1), 2, FALSE), 7)), "")</f>
        <v/>
      </c>
      <c r="H69" t="str">
        <f>IF(LEN($E69)&gt;0, IF('Library Prep'!$K$12 = "CD", VLOOKUP($E69, Indices!$G$8:$I$103, 3, FALSE), VLOOKUP($G69&amp;"-7", Indices!$E$8:$F$795, 2,FALSE)), "")</f>
        <v/>
      </c>
      <c r="I69" t="str">
        <f ca="1">IF(LEN($E69)&gt;0, IF('Library Prep'!$K$12 = "CD", VLOOKUP($H69, Indices!$E$8:$F$795, 2, FALSE), LEFT(VLOOKUP('Library Prep'!$L62, OFFSET(Indices!$G$8:$I$103, 0, MATCH('Library Prep'!$K62, Indices!$G$6:$S$6, 0)-1), 2, FALSE), 7)), "")</f>
        <v/>
      </c>
      <c r="J69" t="str">
        <f>IF(LEN($E69)&gt;0, IF('Library Prep'!$K$12 = "CD", IF(LEN(TRIM('Library Prep'!$D62))&gt;0, 'Library Prep'!$D62, ""), VLOOKUP($G69&amp;"-5", Indices!$E$8:$F$795, 2,FALSE)), "")</f>
        <v/>
      </c>
      <c r="K69" t="str">
        <f>IF(LEN($E69) &gt; 0, IF('Library Prep'!$K$12 &lt;&gt; "CD", IF(LEN(TRIM('Library Prep'!$C62)) &gt; 0, 'Library Prep'!$D62, ""), ""), "")</f>
        <v/>
      </c>
    </row>
    <row r="70" spans="1:11" x14ac:dyDescent="0.3">
      <c r="A70" t="str">
        <f>IF(LEN(TRIM('Library Prep'!$B63)) &gt; 0, TRIM('Library Prep'!$B63), "")</f>
        <v/>
      </c>
      <c r="B70" s="34" t="str">
        <f>IF(AND(LEN(TRIM('Library Prep'!$C$2)) &gt; 0, LEN(TRIM('Library Prep'!$B63))&gt;0), 'Library Prep'!$B63 &amp; "-" &amp; 'Library Prep'!$C$2, "")</f>
        <v/>
      </c>
      <c r="C70" s="34" t="str">
        <f>IF(AND(LEN(TRIM('Library Prep'!$C$2)) &gt; 0, LEN(TRIM('Library Prep'!$B63)) &gt; 0), 'Library Prep'!$C$2, "")</f>
        <v/>
      </c>
      <c r="D70" s="34" t="str">
        <f>IF(AND(LEN(TRIM('Library Prep'!$C$2)) &gt; 0, LEN(TRIM('Library Prep'!$B63)) &gt; 0), 'Library Prep'!$A63, "")</f>
        <v/>
      </c>
      <c r="E70" t="str">
        <f>IF(LEN(TRIM('Library Prep'!$B63)) = 0, "", IF('Library Prep'!$K$12="CD", 'Library Prep'!L63, RIGHT('Library Prep'!K63, 1)))</f>
        <v/>
      </c>
      <c r="F70" t="str">
        <f>IF(LEN($E70)&gt;0, IF('Library Prep'!$K$12 = "CD", VLOOKUP($E70, Indices!$G$8:$I$103, 2, FALSE), 'Library Prep'!$L63), "")</f>
        <v/>
      </c>
      <c r="G70" t="str">
        <f ca="1">IF(LEN($E70)&gt;0, IF('Library Prep'!$K$12 = "CD", VLOOKUP($F70, Indices!$E$8:$F$795, 2, FALSE), LEFT(VLOOKUP('Library Prep'!$L63, OFFSET(Indices!$G$8:$I$103, 0, MATCH('Library Prep'!$K63, Indices!$G$6:$S$6, 0)-1), 2, FALSE), 7)), "")</f>
        <v/>
      </c>
      <c r="H70" t="str">
        <f>IF(LEN($E70)&gt;0, IF('Library Prep'!$K$12 = "CD", VLOOKUP($E70, Indices!$G$8:$I$103, 3, FALSE), VLOOKUP($G70&amp;"-7", Indices!$E$8:$F$795, 2,FALSE)), "")</f>
        <v/>
      </c>
      <c r="I70" t="str">
        <f ca="1">IF(LEN($E70)&gt;0, IF('Library Prep'!$K$12 = "CD", VLOOKUP($H70, Indices!$E$8:$F$795, 2, FALSE), LEFT(VLOOKUP('Library Prep'!$L63, OFFSET(Indices!$G$8:$I$103, 0, MATCH('Library Prep'!$K63, Indices!$G$6:$S$6, 0)-1), 2, FALSE), 7)), "")</f>
        <v/>
      </c>
      <c r="J70" t="str">
        <f>IF(LEN($E70)&gt;0, IF('Library Prep'!$K$12 = "CD", IF(LEN(TRIM('Library Prep'!$D63))&gt;0, 'Library Prep'!$D63, ""), VLOOKUP($G70&amp;"-5", Indices!$E$8:$F$795, 2,FALSE)), "")</f>
        <v/>
      </c>
      <c r="K70" t="str">
        <f>IF(LEN($E70) &gt; 0, IF('Library Prep'!$K$12 &lt;&gt; "CD", IF(LEN(TRIM('Library Prep'!$C63)) &gt; 0, 'Library Prep'!$D63, ""), ""), "")</f>
        <v/>
      </c>
    </row>
    <row r="71" spans="1:11" x14ac:dyDescent="0.3">
      <c r="A71" t="str">
        <f>IF(LEN(TRIM('Library Prep'!$B64)) &gt; 0, TRIM('Library Prep'!$B64), "")</f>
        <v/>
      </c>
      <c r="B71" s="34" t="str">
        <f>IF(AND(LEN(TRIM('Library Prep'!$C$2)) &gt; 0, LEN(TRIM('Library Prep'!$B64))&gt;0), 'Library Prep'!$B64 &amp; "-" &amp; 'Library Prep'!$C$2, "")</f>
        <v/>
      </c>
      <c r="C71" s="34" t="str">
        <f>IF(AND(LEN(TRIM('Library Prep'!$C$2)) &gt; 0, LEN(TRIM('Library Prep'!$B64)) &gt; 0), 'Library Prep'!$C$2, "")</f>
        <v/>
      </c>
      <c r="D71" s="34" t="str">
        <f>IF(AND(LEN(TRIM('Library Prep'!$C$2)) &gt; 0, LEN(TRIM('Library Prep'!$B64)) &gt; 0), 'Library Prep'!$A64, "")</f>
        <v/>
      </c>
      <c r="E71" t="str">
        <f>IF(LEN(TRIM('Library Prep'!$B64)) = 0, "", IF('Library Prep'!$K$12="CD", 'Library Prep'!L64, RIGHT('Library Prep'!K64, 1)))</f>
        <v/>
      </c>
      <c r="F71" t="str">
        <f>IF(LEN($E71)&gt;0, IF('Library Prep'!$K$12 = "CD", VLOOKUP($E71, Indices!$G$8:$I$103, 2, FALSE), 'Library Prep'!$L64), "")</f>
        <v/>
      </c>
      <c r="G71" t="str">
        <f ca="1">IF(LEN($E71)&gt;0, IF('Library Prep'!$K$12 = "CD", VLOOKUP($F71, Indices!$E$8:$F$795, 2, FALSE), LEFT(VLOOKUP('Library Prep'!$L64, OFFSET(Indices!$G$8:$I$103, 0, MATCH('Library Prep'!$K64, Indices!$G$6:$S$6, 0)-1), 2, FALSE), 7)), "")</f>
        <v/>
      </c>
      <c r="H71" t="str">
        <f>IF(LEN($E71)&gt;0, IF('Library Prep'!$K$12 = "CD", VLOOKUP($E71, Indices!$G$8:$I$103, 3, FALSE), VLOOKUP($G71&amp;"-7", Indices!$E$8:$F$795, 2,FALSE)), "")</f>
        <v/>
      </c>
      <c r="I71" t="str">
        <f ca="1">IF(LEN($E71)&gt;0, IF('Library Prep'!$K$12 = "CD", VLOOKUP($H71, Indices!$E$8:$F$795, 2, FALSE), LEFT(VLOOKUP('Library Prep'!$L64, OFFSET(Indices!$G$8:$I$103, 0, MATCH('Library Prep'!$K64, Indices!$G$6:$S$6, 0)-1), 2, FALSE), 7)), "")</f>
        <v/>
      </c>
      <c r="J71" t="str">
        <f>IF(LEN($E71)&gt;0, IF('Library Prep'!$K$12 = "CD", IF(LEN(TRIM('Library Prep'!$D64))&gt;0, 'Library Prep'!$D64, ""), VLOOKUP($G71&amp;"-5", Indices!$E$8:$F$795, 2,FALSE)), "")</f>
        <v/>
      </c>
      <c r="K71" t="str">
        <f>IF(LEN($E71) &gt; 0, IF('Library Prep'!$K$12 &lt;&gt; "CD", IF(LEN(TRIM('Library Prep'!$C64)) &gt; 0, 'Library Prep'!$D64, ""), ""), "")</f>
        <v/>
      </c>
    </row>
    <row r="72" spans="1:11" x14ac:dyDescent="0.3">
      <c r="A72" t="str">
        <f>IF(LEN(TRIM('Library Prep'!$B65)) &gt; 0, TRIM('Library Prep'!$B65), "")</f>
        <v/>
      </c>
      <c r="B72" s="34" t="str">
        <f>IF(AND(LEN(TRIM('Library Prep'!$C$2)) &gt; 0, LEN(TRIM('Library Prep'!$B65))&gt;0), 'Library Prep'!$B65 &amp; "-" &amp; 'Library Prep'!$C$2, "")</f>
        <v/>
      </c>
      <c r="C72" s="34" t="str">
        <f>IF(AND(LEN(TRIM('Library Prep'!$C$2)) &gt; 0, LEN(TRIM('Library Prep'!$B65)) &gt; 0), 'Library Prep'!$C$2, "")</f>
        <v/>
      </c>
      <c r="D72" s="34" t="str">
        <f>IF(AND(LEN(TRIM('Library Prep'!$C$2)) &gt; 0, LEN(TRIM('Library Prep'!$B65)) &gt; 0), 'Library Prep'!$A65, "")</f>
        <v/>
      </c>
      <c r="E72" t="str">
        <f>IF(LEN(TRIM('Library Prep'!$B65)) = 0, "", IF('Library Prep'!$K$12="CD", 'Library Prep'!L65, RIGHT('Library Prep'!K65, 1)))</f>
        <v/>
      </c>
      <c r="F72" t="str">
        <f>IF(LEN($E72)&gt;0, IF('Library Prep'!$K$12 = "CD", VLOOKUP($E72, Indices!$G$8:$I$103, 2, FALSE), 'Library Prep'!$L65), "")</f>
        <v/>
      </c>
      <c r="G72" t="str">
        <f ca="1">IF(LEN($E72)&gt;0, IF('Library Prep'!$K$12 = "CD", VLOOKUP($F72, Indices!$E$8:$F$795, 2, FALSE), LEFT(VLOOKUP('Library Prep'!$L65, OFFSET(Indices!$G$8:$I$103, 0, MATCH('Library Prep'!$K65, Indices!$G$6:$S$6, 0)-1), 2, FALSE), 7)), "")</f>
        <v/>
      </c>
      <c r="H72" t="str">
        <f>IF(LEN($E72)&gt;0, IF('Library Prep'!$K$12 = "CD", VLOOKUP($E72, Indices!$G$8:$I$103, 3, FALSE), VLOOKUP($G72&amp;"-7", Indices!$E$8:$F$795, 2,FALSE)), "")</f>
        <v/>
      </c>
      <c r="I72" t="str">
        <f ca="1">IF(LEN($E72)&gt;0, IF('Library Prep'!$K$12 = "CD", VLOOKUP($H72, Indices!$E$8:$F$795, 2, FALSE), LEFT(VLOOKUP('Library Prep'!$L65, OFFSET(Indices!$G$8:$I$103, 0, MATCH('Library Prep'!$K65, Indices!$G$6:$S$6, 0)-1), 2, FALSE), 7)), "")</f>
        <v/>
      </c>
      <c r="J72" t="str">
        <f>IF(LEN($E72)&gt;0, IF('Library Prep'!$K$12 = "CD", IF(LEN(TRIM('Library Prep'!$D65))&gt;0, 'Library Prep'!$D65, ""), VLOOKUP($G72&amp;"-5", Indices!$E$8:$F$795, 2,FALSE)), "")</f>
        <v/>
      </c>
      <c r="K72" t="str">
        <f>IF(LEN($E72) &gt; 0, IF('Library Prep'!$K$12 &lt;&gt; "CD", IF(LEN(TRIM('Library Prep'!$C65)) &gt; 0, 'Library Prep'!$D65, ""), ""), "")</f>
        <v/>
      </c>
    </row>
    <row r="73" spans="1:11" x14ac:dyDescent="0.3">
      <c r="A73" t="str">
        <f>IF(LEN(TRIM('Library Prep'!$B66)) &gt; 0, TRIM('Library Prep'!$B66), "")</f>
        <v/>
      </c>
      <c r="B73" s="34" t="str">
        <f>IF(AND(LEN(TRIM('Library Prep'!$C$2)) &gt; 0, LEN(TRIM('Library Prep'!$B66))&gt;0), 'Library Prep'!$B66 &amp; "-" &amp; 'Library Prep'!$C$2, "")</f>
        <v/>
      </c>
      <c r="C73" s="34" t="str">
        <f>IF(AND(LEN(TRIM('Library Prep'!$C$2)) &gt; 0, LEN(TRIM('Library Prep'!$B66)) &gt; 0), 'Library Prep'!$C$2, "")</f>
        <v/>
      </c>
      <c r="D73" s="34" t="str">
        <f>IF(AND(LEN(TRIM('Library Prep'!$C$2)) &gt; 0, LEN(TRIM('Library Prep'!$B66)) &gt; 0), 'Library Prep'!$A66, "")</f>
        <v/>
      </c>
      <c r="E73" t="str">
        <f>IF(LEN(TRIM('Library Prep'!$B66)) = 0, "", IF('Library Prep'!$K$12="CD", 'Library Prep'!L66, RIGHT('Library Prep'!K66, 1)))</f>
        <v/>
      </c>
      <c r="F73" t="str">
        <f>IF(LEN($E73)&gt;0, IF('Library Prep'!$K$12 = "CD", VLOOKUP($E73, Indices!$G$8:$I$103, 2, FALSE), 'Library Prep'!$L66), "")</f>
        <v/>
      </c>
      <c r="G73" t="str">
        <f ca="1">IF(LEN($E73)&gt;0, IF('Library Prep'!$K$12 = "CD", VLOOKUP($F73, Indices!$E$8:$F$795, 2, FALSE), LEFT(VLOOKUP('Library Prep'!$L66, OFFSET(Indices!$G$8:$I$103, 0, MATCH('Library Prep'!$K66, Indices!$G$6:$S$6, 0)-1), 2, FALSE), 7)), "")</f>
        <v/>
      </c>
      <c r="H73" t="str">
        <f>IF(LEN($E73)&gt;0, IF('Library Prep'!$K$12 = "CD", VLOOKUP($E73, Indices!$G$8:$I$103, 3, FALSE), VLOOKUP($G73&amp;"-7", Indices!$E$8:$F$795, 2,FALSE)), "")</f>
        <v/>
      </c>
      <c r="I73" t="str">
        <f ca="1">IF(LEN($E73)&gt;0, IF('Library Prep'!$K$12 = "CD", VLOOKUP($H73, Indices!$E$8:$F$795, 2, FALSE), LEFT(VLOOKUP('Library Prep'!$L66, OFFSET(Indices!$G$8:$I$103, 0, MATCH('Library Prep'!$K66, Indices!$G$6:$S$6, 0)-1), 2, FALSE), 7)), "")</f>
        <v/>
      </c>
      <c r="J73" t="str">
        <f>IF(LEN($E73)&gt;0, IF('Library Prep'!$K$12 = "CD", IF(LEN(TRIM('Library Prep'!$D66))&gt;0, 'Library Prep'!$D66, ""), VLOOKUP($G73&amp;"-5", Indices!$E$8:$F$795, 2,FALSE)), "")</f>
        <v/>
      </c>
      <c r="K73" t="str">
        <f>IF(LEN($E73) &gt; 0, IF('Library Prep'!$K$12 &lt;&gt; "CD", IF(LEN(TRIM('Library Prep'!$C66)) &gt; 0, 'Library Prep'!$D66, ""), ""), "")</f>
        <v/>
      </c>
    </row>
    <row r="74" spans="1:11" x14ac:dyDescent="0.3">
      <c r="A74" t="str">
        <f>IF(LEN(TRIM('Library Prep'!$B67)) &gt; 0, TRIM('Library Prep'!$B67), "")</f>
        <v/>
      </c>
      <c r="B74" s="34" t="str">
        <f>IF(AND(LEN(TRIM('Library Prep'!$C$2)) &gt; 0, LEN(TRIM('Library Prep'!$B67))&gt;0), 'Library Prep'!$B67 &amp; "-" &amp; 'Library Prep'!$C$2, "")</f>
        <v/>
      </c>
      <c r="C74" s="34" t="str">
        <f>IF(AND(LEN(TRIM('Library Prep'!$C$2)) &gt; 0, LEN(TRIM('Library Prep'!$B67)) &gt; 0), 'Library Prep'!$C$2, "")</f>
        <v/>
      </c>
      <c r="D74" s="34" t="str">
        <f>IF(AND(LEN(TRIM('Library Prep'!$C$2)) &gt; 0, LEN(TRIM('Library Prep'!$B67)) &gt; 0), 'Library Prep'!$A67, "")</f>
        <v/>
      </c>
      <c r="E74" t="str">
        <f>IF(LEN(TRIM('Library Prep'!$B67)) = 0, "", IF('Library Prep'!$K$12="CD", 'Library Prep'!L67, RIGHT('Library Prep'!K67, 1)))</f>
        <v/>
      </c>
      <c r="F74" t="str">
        <f>IF(LEN($E74)&gt;0, IF('Library Prep'!$K$12 = "CD", VLOOKUP($E74, Indices!$G$8:$I$103, 2, FALSE), 'Library Prep'!$L67), "")</f>
        <v/>
      </c>
      <c r="G74" t="str">
        <f ca="1">IF(LEN($E74)&gt;0, IF('Library Prep'!$K$12 = "CD", VLOOKUP($F74, Indices!$E$8:$F$795, 2, FALSE), LEFT(VLOOKUP('Library Prep'!$L67, OFFSET(Indices!$G$8:$I$103, 0, MATCH('Library Prep'!$K67, Indices!$G$6:$S$6, 0)-1), 2, FALSE), 7)), "")</f>
        <v/>
      </c>
      <c r="H74" t="str">
        <f>IF(LEN($E74)&gt;0, IF('Library Prep'!$K$12 = "CD", VLOOKUP($E74, Indices!$G$8:$I$103, 3, FALSE), VLOOKUP($G74&amp;"-7", Indices!$E$8:$F$795, 2,FALSE)), "")</f>
        <v/>
      </c>
      <c r="I74" t="str">
        <f ca="1">IF(LEN($E74)&gt;0, IF('Library Prep'!$K$12 = "CD", VLOOKUP($H74, Indices!$E$8:$F$795, 2, FALSE), LEFT(VLOOKUP('Library Prep'!$L67, OFFSET(Indices!$G$8:$I$103, 0, MATCH('Library Prep'!$K67, Indices!$G$6:$S$6, 0)-1), 2, FALSE), 7)), "")</f>
        <v/>
      </c>
      <c r="J74" t="str">
        <f>IF(LEN($E74)&gt;0, IF('Library Prep'!$K$12 = "CD", IF(LEN(TRIM('Library Prep'!$D67))&gt;0, 'Library Prep'!$D67, ""), VLOOKUP($G74&amp;"-5", Indices!$E$8:$F$795, 2,FALSE)), "")</f>
        <v/>
      </c>
      <c r="K74" t="str">
        <f>IF(LEN($E74) &gt; 0, IF('Library Prep'!$K$12 &lt;&gt; "CD", IF(LEN(TRIM('Library Prep'!$C67)) &gt; 0, 'Library Prep'!$D67, ""), ""), "")</f>
        <v/>
      </c>
    </row>
    <row r="75" spans="1:11" x14ac:dyDescent="0.3">
      <c r="A75" t="str">
        <f>IF(LEN(TRIM('Library Prep'!$B68)) &gt; 0, TRIM('Library Prep'!$B68), "")</f>
        <v/>
      </c>
      <c r="B75" s="34" t="str">
        <f>IF(AND(LEN(TRIM('Library Prep'!$C$2)) &gt; 0, LEN(TRIM('Library Prep'!$B68))&gt;0), 'Library Prep'!$B68 &amp; "-" &amp; 'Library Prep'!$C$2, "")</f>
        <v/>
      </c>
      <c r="C75" s="34" t="str">
        <f>IF(AND(LEN(TRIM('Library Prep'!$C$2)) &gt; 0, LEN(TRIM('Library Prep'!$B68)) &gt; 0), 'Library Prep'!$C$2, "")</f>
        <v/>
      </c>
      <c r="D75" s="34" t="str">
        <f>IF(AND(LEN(TRIM('Library Prep'!$C$2)) &gt; 0, LEN(TRIM('Library Prep'!$B68)) &gt; 0), 'Library Prep'!$A68, "")</f>
        <v/>
      </c>
      <c r="E75" t="str">
        <f>IF(LEN(TRIM('Library Prep'!$B68)) = 0, "", IF('Library Prep'!$K$12="CD", 'Library Prep'!L68, RIGHT('Library Prep'!K68, 1)))</f>
        <v/>
      </c>
      <c r="F75" t="str">
        <f>IF(LEN($E75)&gt;0, IF('Library Prep'!$K$12 = "CD", VLOOKUP($E75, Indices!$G$8:$I$103, 2, FALSE), 'Library Prep'!$L68), "")</f>
        <v/>
      </c>
      <c r="G75" t="str">
        <f ca="1">IF(LEN($E75)&gt;0, IF('Library Prep'!$K$12 = "CD", VLOOKUP($F75, Indices!$E$8:$F$795, 2, FALSE), LEFT(VLOOKUP('Library Prep'!$L68, OFFSET(Indices!$G$8:$I$103, 0, MATCH('Library Prep'!$K68, Indices!$G$6:$S$6, 0)-1), 2, FALSE), 7)), "")</f>
        <v/>
      </c>
      <c r="H75" t="str">
        <f>IF(LEN($E75)&gt;0, IF('Library Prep'!$K$12 = "CD", VLOOKUP($E75, Indices!$G$8:$I$103, 3, FALSE), VLOOKUP($G75&amp;"-7", Indices!$E$8:$F$795, 2,FALSE)), "")</f>
        <v/>
      </c>
      <c r="I75" t="str">
        <f ca="1">IF(LEN($E75)&gt;0, IF('Library Prep'!$K$12 = "CD", VLOOKUP($H75, Indices!$E$8:$F$795, 2, FALSE), LEFT(VLOOKUP('Library Prep'!$L68, OFFSET(Indices!$G$8:$I$103, 0, MATCH('Library Prep'!$K68, Indices!$G$6:$S$6, 0)-1), 2, FALSE), 7)), "")</f>
        <v/>
      </c>
      <c r="J75" t="str">
        <f>IF(LEN($E75)&gt;0, IF('Library Prep'!$K$12 = "CD", IF(LEN(TRIM('Library Prep'!$D68))&gt;0, 'Library Prep'!$D68, ""), VLOOKUP($G75&amp;"-5", Indices!$E$8:$F$795, 2,FALSE)), "")</f>
        <v/>
      </c>
      <c r="K75" t="str">
        <f>IF(LEN($E75) &gt; 0, IF('Library Prep'!$K$12 &lt;&gt; "CD", IF(LEN(TRIM('Library Prep'!$C68)) &gt; 0, 'Library Prep'!$D68, ""), ""), "")</f>
        <v/>
      </c>
    </row>
    <row r="76" spans="1:11" x14ac:dyDescent="0.3">
      <c r="A76" t="str">
        <f>IF(LEN(TRIM('Library Prep'!$B69)) &gt; 0, TRIM('Library Prep'!$B69), "")</f>
        <v/>
      </c>
      <c r="B76" s="34" t="str">
        <f>IF(AND(LEN(TRIM('Library Prep'!$C$2)) &gt; 0, LEN(TRIM('Library Prep'!$B69))&gt;0), 'Library Prep'!$B69 &amp; "-" &amp; 'Library Prep'!$C$2, "")</f>
        <v/>
      </c>
      <c r="C76" s="34" t="str">
        <f>IF(AND(LEN(TRIM('Library Prep'!$C$2)) &gt; 0, LEN(TRIM('Library Prep'!$B69)) &gt; 0), 'Library Prep'!$C$2, "")</f>
        <v/>
      </c>
      <c r="D76" s="34" t="str">
        <f>IF(AND(LEN(TRIM('Library Prep'!$C$2)) &gt; 0, LEN(TRIM('Library Prep'!$B69)) &gt; 0), 'Library Prep'!$A69, "")</f>
        <v/>
      </c>
      <c r="E76" t="str">
        <f>IF(LEN(TRIM('Library Prep'!$B69)) = 0, "", IF('Library Prep'!$K$12="CD", 'Library Prep'!L69, RIGHT('Library Prep'!K69, 1)))</f>
        <v/>
      </c>
      <c r="F76" t="str">
        <f>IF(LEN($E76)&gt;0, IF('Library Prep'!$K$12 = "CD", VLOOKUP($E76, Indices!$G$8:$I$103, 2, FALSE), 'Library Prep'!$L69), "")</f>
        <v/>
      </c>
      <c r="G76" t="str">
        <f ca="1">IF(LEN($E76)&gt;0, IF('Library Prep'!$K$12 = "CD", VLOOKUP($F76, Indices!$E$8:$F$795, 2, FALSE), LEFT(VLOOKUP('Library Prep'!$L69, OFFSET(Indices!$G$8:$I$103, 0, MATCH('Library Prep'!$K69, Indices!$G$6:$S$6, 0)-1), 2, FALSE), 7)), "")</f>
        <v/>
      </c>
      <c r="H76" t="str">
        <f>IF(LEN($E76)&gt;0, IF('Library Prep'!$K$12 = "CD", VLOOKUP($E76, Indices!$G$8:$I$103, 3, FALSE), VLOOKUP($G76&amp;"-7", Indices!$E$8:$F$795, 2,FALSE)), "")</f>
        <v/>
      </c>
      <c r="I76" t="str">
        <f ca="1">IF(LEN($E76)&gt;0, IF('Library Prep'!$K$12 = "CD", VLOOKUP($H76, Indices!$E$8:$F$795, 2, FALSE), LEFT(VLOOKUP('Library Prep'!$L69, OFFSET(Indices!$G$8:$I$103, 0, MATCH('Library Prep'!$K69, Indices!$G$6:$S$6, 0)-1), 2, FALSE), 7)), "")</f>
        <v/>
      </c>
      <c r="J76" t="str">
        <f>IF(LEN($E76)&gt;0, IF('Library Prep'!$K$12 = "CD", IF(LEN(TRIM('Library Prep'!$D69))&gt;0, 'Library Prep'!$D69, ""), VLOOKUP($G76&amp;"-5", Indices!$E$8:$F$795, 2,FALSE)), "")</f>
        <v/>
      </c>
      <c r="K76" t="str">
        <f>IF(LEN($E76) &gt; 0, IF('Library Prep'!$K$12 &lt;&gt; "CD", IF(LEN(TRIM('Library Prep'!$C69)) &gt; 0, 'Library Prep'!$D69, ""), ""), "")</f>
        <v/>
      </c>
    </row>
    <row r="77" spans="1:11" x14ac:dyDescent="0.3">
      <c r="A77" t="str">
        <f>IF(LEN(TRIM('Library Prep'!$B70)) &gt; 0, TRIM('Library Prep'!$B70), "")</f>
        <v/>
      </c>
      <c r="B77" s="34" t="str">
        <f>IF(AND(LEN(TRIM('Library Prep'!$C$2)) &gt; 0, LEN(TRIM('Library Prep'!$B70))&gt;0), 'Library Prep'!$B70 &amp; "-" &amp; 'Library Prep'!$C$2, "")</f>
        <v/>
      </c>
      <c r="C77" s="34" t="str">
        <f>IF(AND(LEN(TRIM('Library Prep'!$C$2)) &gt; 0, LEN(TRIM('Library Prep'!$B70)) &gt; 0), 'Library Prep'!$C$2, "")</f>
        <v/>
      </c>
      <c r="D77" s="34" t="str">
        <f>IF(AND(LEN(TRIM('Library Prep'!$C$2)) &gt; 0, LEN(TRIM('Library Prep'!$B70)) &gt; 0), 'Library Prep'!$A70, "")</f>
        <v/>
      </c>
      <c r="E77" t="str">
        <f>IF(LEN(TRIM('Library Prep'!$B70)) = 0, "", IF('Library Prep'!$K$12="CD", 'Library Prep'!L70, RIGHT('Library Prep'!K70, 1)))</f>
        <v/>
      </c>
      <c r="F77" t="str">
        <f>IF(LEN($E77)&gt;0, IF('Library Prep'!$K$12 = "CD", VLOOKUP($E77, Indices!$G$8:$I$103, 2, FALSE), 'Library Prep'!$L70), "")</f>
        <v/>
      </c>
      <c r="G77" t="str">
        <f ca="1">IF(LEN($E77)&gt;0, IF('Library Prep'!$K$12 = "CD", VLOOKUP($F77, Indices!$E$8:$F$795, 2, FALSE), LEFT(VLOOKUP('Library Prep'!$L70, OFFSET(Indices!$G$8:$I$103, 0, MATCH('Library Prep'!$K70, Indices!$G$6:$S$6, 0)-1), 2, FALSE), 7)), "")</f>
        <v/>
      </c>
      <c r="H77" t="str">
        <f>IF(LEN($E77)&gt;0, IF('Library Prep'!$K$12 = "CD", VLOOKUP($E77, Indices!$G$8:$I$103, 3, FALSE), VLOOKUP($G77&amp;"-7", Indices!$E$8:$F$795, 2,FALSE)), "")</f>
        <v/>
      </c>
      <c r="I77" t="str">
        <f ca="1">IF(LEN($E77)&gt;0, IF('Library Prep'!$K$12 = "CD", VLOOKUP($H77, Indices!$E$8:$F$795, 2, FALSE), LEFT(VLOOKUP('Library Prep'!$L70, OFFSET(Indices!$G$8:$I$103, 0, MATCH('Library Prep'!$K70, Indices!$G$6:$S$6, 0)-1), 2, FALSE), 7)), "")</f>
        <v/>
      </c>
      <c r="J77" t="str">
        <f>IF(LEN($E77)&gt;0, IF('Library Prep'!$K$12 = "CD", IF(LEN(TRIM('Library Prep'!$D70))&gt;0, 'Library Prep'!$D70, ""), VLOOKUP($G77&amp;"-5", Indices!$E$8:$F$795, 2,FALSE)), "")</f>
        <v/>
      </c>
      <c r="K77" t="str">
        <f>IF(LEN($E77) &gt; 0, IF('Library Prep'!$K$12 &lt;&gt; "CD", IF(LEN(TRIM('Library Prep'!$C70)) &gt; 0, 'Library Prep'!$D70, ""), ""), "")</f>
        <v/>
      </c>
    </row>
    <row r="78" spans="1:11" x14ac:dyDescent="0.3">
      <c r="A78" t="str">
        <f>IF(LEN(TRIM('Library Prep'!$B71)) &gt; 0, TRIM('Library Prep'!$B71), "")</f>
        <v/>
      </c>
      <c r="B78" s="34" t="str">
        <f>IF(AND(LEN(TRIM('Library Prep'!$C$2)) &gt; 0, LEN(TRIM('Library Prep'!$B71))&gt;0), 'Library Prep'!$B71 &amp; "-" &amp; 'Library Prep'!$C$2, "")</f>
        <v/>
      </c>
      <c r="C78" s="34" t="str">
        <f>IF(AND(LEN(TRIM('Library Prep'!$C$2)) &gt; 0, LEN(TRIM('Library Prep'!$B71)) &gt; 0), 'Library Prep'!$C$2, "")</f>
        <v/>
      </c>
      <c r="D78" s="34" t="str">
        <f>IF(AND(LEN(TRIM('Library Prep'!$C$2)) &gt; 0, LEN(TRIM('Library Prep'!$B71)) &gt; 0), 'Library Prep'!$A71, "")</f>
        <v/>
      </c>
      <c r="E78" t="str">
        <f>IF(LEN(TRIM('Library Prep'!$B71)) = 0, "", IF('Library Prep'!$K$12="CD", 'Library Prep'!L71, RIGHT('Library Prep'!K71, 1)))</f>
        <v/>
      </c>
      <c r="F78" t="str">
        <f>IF(LEN($E78)&gt;0, IF('Library Prep'!$K$12 = "CD", VLOOKUP($E78, Indices!$G$8:$I$103, 2, FALSE), 'Library Prep'!$L71), "")</f>
        <v/>
      </c>
      <c r="G78" t="str">
        <f ca="1">IF(LEN($E78)&gt;0, IF('Library Prep'!$K$12 = "CD", VLOOKUP($F78, Indices!$E$8:$F$795, 2, FALSE), LEFT(VLOOKUP('Library Prep'!$L71, OFFSET(Indices!$G$8:$I$103, 0, MATCH('Library Prep'!$K71, Indices!$G$6:$S$6, 0)-1), 2, FALSE), 7)), "")</f>
        <v/>
      </c>
      <c r="H78" t="str">
        <f>IF(LEN($E78)&gt;0, IF('Library Prep'!$K$12 = "CD", VLOOKUP($E78, Indices!$G$8:$I$103, 3, FALSE), VLOOKUP($G78&amp;"-7", Indices!$E$8:$F$795, 2,FALSE)), "")</f>
        <v/>
      </c>
      <c r="I78" t="str">
        <f ca="1">IF(LEN($E78)&gt;0, IF('Library Prep'!$K$12 = "CD", VLOOKUP($H78, Indices!$E$8:$F$795, 2, FALSE), LEFT(VLOOKUP('Library Prep'!$L71, OFFSET(Indices!$G$8:$I$103, 0, MATCH('Library Prep'!$K71, Indices!$G$6:$S$6, 0)-1), 2, FALSE), 7)), "")</f>
        <v/>
      </c>
      <c r="J78" t="str">
        <f>IF(LEN($E78)&gt;0, IF('Library Prep'!$K$12 = "CD", IF(LEN(TRIM('Library Prep'!$D71))&gt;0, 'Library Prep'!$D71, ""), VLOOKUP($G78&amp;"-5", Indices!$E$8:$F$795, 2,FALSE)), "")</f>
        <v/>
      </c>
      <c r="K78" t="str">
        <f>IF(LEN($E78) &gt; 0, IF('Library Prep'!$K$12 &lt;&gt; "CD", IF(LEN(TRIM('Library Prep'!$C71)) &gt; 0, 'Library Prep'!$D71, ""), ""), "")</f>
        <v/>
      </c>
    </row>
    <row r="79" spans="1:11" x14ac:dyDescent="0.3">
      <c r="A79" t="str">
        <f>IF(LEN(TRIM('Library Prep'!$B72)) &gt; 0, TRIM('Library Prep'!$B72), "")</f>
        <v/>
      </c>
      <c r="B79" s="34" t="str">
        <f>IF(AND(LEN(TRIM('Library Prep'!$C$2)) &gt; 0, LEN(TRIM('Library Prep'!$B72))&gt;0), 'Library Prep'!$B72 &amp; "-" &amp; 'Library Prep'!$C$2, "")</f>
        <v/>
      </c>
      <c r="C79" s="34" t="str">
        <f>IF(AND(LEN(TRIM('Library Prep'!$C$2)) &gt; 0, LEN(TRIM('Library Prep'!$B72)) &gt; 0), 'Library Prep'!$C$2, "")</f>
        <v/>
      </c>
      <c r="D79" s="34" t="str">
        <f>IF(AND(LEN(TRIM('Library Prep'!$C$2)) &gt; 0, LEN(TRIM('Library Prep'!$B72)) &gt; 0), 'Library Prep'!$A72, "")</f>
        <v/>
      </c>
      <c r="E79" t="str">
        <f>IF(LEN(TRIM('Library Prep'!$B72)) = 0, "", IF('Library Prep'!$K$12="CD", 'Library Prep'!L72, RIGHT('Library Prep'!K72, 1)))</f>
        <v/>
      </c>
      <c r="F79" t="str">
        <f>IF(LEN($E79)&gt;0, IF('Library Prep'!$K$12 = "CD", VLOOKUP($E79, Indices!$G$8:$I$103, 2, FALSE), 'Library Prep'!$L72), "")</f>
        <v/>
      </c>
      <c r="G79" t="str">
        <f ca="1">IF(LEN($E79)&gt;0, IF('Library Prep'!$K$12 = "CD", VLOOKUP($F79, Indices!$E$8:$F$795, 2, FALSE), LEFT(VLOOKUP('Library Prep'!$L72, OFFSET(Indices!$G$8:$I$103, 0, MATCH('Library Prep'!$K72, Indices!$G$6:$S$6, 0)-1), 2, FALSE), 7)), "")</f>
        <v/>
      </c>
      <c r="H79" t="str">
        <f>IF(LEN($E79)&gt;0, IF('Library Prep'!$K$12 = "CD", VLOOKUP($E79, Indices!$G$8:$I$103, 3, FALSE), VLOOKUP($G79&amp;"-7", Indices!$E$8:$F$795, 2,FALSE)), "")</f>
        <v/>
      </c>
      <c r="I79" t="str">
        <f ca="1">IF(LEN($E79)&gt;0, IF('Library Prep'!$K$12 = "CD", VLOOKUP($H79, Indices!$E$8:$F$795, 2, FALSE), LEFT(VLOOKUP('Library Prep'!$L72, OFFSET(Indices!$G$8:$I$103, 0, MATCH('Library Prep'!$K72, Indices!$G$6:$S$6, 0)-1), 2, FALSE), 7)), "")</f>
        <v/>
      </c>
      <c r="J79" t="str">
        <f>IF(LEN($E79)&gt;0, IF('Library Prep'!$K$12 = "CD", IF(LEN(TRIM('Library Prep'!$D72))&gt;0, 'Library Prep'!$D72, ""), VLOOKUP($G79&amp;"-5", Indices!$E$8:$F$795, 2,FALSE)), "")</f>
        <v/>
      </c>
      <c r="K79" t="str">
        <f>IF(LEN($E79) &gt; 0, IF('Library Prep'!$K$12 &lt;&gt; "CD", IF(LEN(TRIM('Library Prep'!$C72)) &gt; 0, 'Library Prep'!$D72, ""), ""), "")</f>
        <v/>
      </c>
    </row>
    <row r="80" spans="1:11" x14ac:dyDescent="0.3">
      <c r="A80" t="str">
        <f>IF(LEN(TRIM('Library Prep'!$B73)) &gt; 0, TRIM('Library Prep'!$B73), "")</f>
        <v/>
      </c>
      <c r="B80" s="34" t="str">
        <f>IF(AND(LEN(TRIM('Library Prep'!$C$2)) &gt; 0, LEN(TRIM('Library Prep'!$B73))&gt;0), 'Library Prep'!$B73 &amp; "-" &amp; 'Library Prep'!$C$2, "")</f>
        <v/>
      </c>
      <c r="C80" s="34" t="str">
        <f>IF(AND(LEN(TRIM('Library Prep'!$C$2)) &gt; 0, LEN(TRIM('Library Prep'!$B73)) &gt; 0), 'Library Prep'!$C$2, "")</f>
        <v/>
      </c>
      <c r="D80" s="34" t="str">
        <f>IF(AND(LEN(TRIM('Library Prep'!$C$2)) &gt; 0, LEN(TRIM('Library Prep'!$B73)) &gt; 0), 'Library Prep'!$A73, "")</f>
        <v/>
      </c>
      <c r="E80" t="str">
        <f>IF(LEN(TRIM('Library Prep'!$B73)) = 0, "", IF('Library Prep'!$K$12="CD", 'Library Prep'!L73, RIGHT('Library Prep'!K73, 1)))</f>
        <v/>
      </c>
      <c r="F80" t="str">
        <f>IF(LEN($E80)&gt;0, IF('Library Prep'!$K$12 = "CD", VLOOKUP($E80, Indices!$G$8:$I$103, 2, FALSE), 'Library Prep'!$L73), "")</f>
        <v/>
      </c>
      <c r="G80" t="str">
        <f ca="1">IF(LEN($E80)&gt;0, IF('Library Prep'!$K$12 = "CD", VLOOKUP($F80, Indices!$E$8:$F$795, 2, FALSE), LEFT(VLOOKUP('Library Prep'!$L73, OFFSET(Indices!$G$8:$I$103, 0, MATCH('Library Prep'!$K73, Indices!$G$6:$S$6, 0)-1), 2, FALSE), 7)), "")</f>
        <v/>
      </c>
      <c r="H80" t="str">
        <f>IF(LEN($E80)&gt;0, IF('Library Prep'!$K$12 = "CD", VLOOKUP($E80, Indices!$G$8:$I$103, 3, FALSE), VLOOKUP($G80&amp;"-7", Indices!$E$8:$F$795, 2,FALSE)), "")</f>
        <v/>
      </c>
      <c r="I80" t="str">
        <f ca="1">IF(LEN($E80)&gt;0, IF('Library Prep'!$K$12 = "CD", VLOOKUP($H80, Indices!$E$8:$F$795, 2, FALSE), LEFT(VLOOKUP('Library Prep'!$L73, OFFSET(Indices!$G$8:$I$103, 0, MATCH('Library Prep'!$K73, Indices!$G$6:$S$6, 0)-1), 2, FALSE), 7)), "")</f>
        <v/>
      </c>
      <c r="J80" t="str">
        <f>IF(LEN($E80)&gt;0, IF('Library Prep'!$K$12 = "CD", IF(LEN(TRIM('Library Prep'!$D73))&gt;0, 'Library Prep'!$D73, ""), VLOOKUP($G80&amp;"-5", Indices!$E$8:$F$795, 2,FALSE)), "")</f>
        <v/>
      </c>
      <c r="K80" t="str">
        <f>IF(LEN($E80) &gt; 0, IF('Library Prep'!$K$12 &lt;&gt; "CD", IF(LEN(TRIM('Library Prep'!$C73)) &gt; 0, 'Library Prep'!$D73, ""), ""), "")</f>
        <v/>
      </c>
    </row>
    <row r="81" spans="1:11" x14ac:dyDescent="0.3">
      <c r="A81" t="str">
        <f>IF(LEN(TRIM('Library Prep'!$B74)) &gt; 0, TRIM('Library Prep'!$B74), "")</f>
        <v/>
      </c>
      <c r="B81" s="34" t="str">
        <f>IF(AND(LEN(TRIM('Library Prep'!$C$2)) &gt; 0, LEN(TRIM('Library Prep'!$B74))&gt;0), 'Library Prep'!$B74 &amp; "-" &amp; 'Library Prep'!$C$2, "")</f>
        <v/>
      </c>
      <c r="C81" s="34" t="str">
        <f>IF(AND(LEN(TRIM('Library Prep'!$C$2)) &gt; 0, LEN(TRIM('Library Prep'!$B74)) &gt; 0), 'Library Prep'!$C$2, "")</f>
        <v/>
      </c>
      <c r="D81" s="34" t="str">
        <f>IF(AND(LEN(TRIM('Library Prep'!$C$2)) &gt; 0, LEN(TRIM('Library Prep'!$B74)) &gt; 0), 'Library Prep'!$A74, "")</f>
        <v/>
      </c>
      <c r="E81" t="str">
        <f>IF(LEN(TRIM('Library Prep'!$B74)) = 0, "", IF('Library Prep'!$K$12="CD", 'Library Prep'!L74, RIGHT('Library Prep'!K74, 1)))</f>
        <v/>
      </c>
      <c r="F81" t="str">
        <f>IF(LEN($E81)&gt;0, IF('Library Prep'!$K$12 = "CD", VLOOKUP($E81, Indices!$G$8:$I$103, 2, FALSE), 'Library Prep'!$L74), "")</f>
        <v/>
      </c>
      <c r="G81" t="str">
        <f ca="1">IF(LEN($E81)&gt;0, IF('Library Prep'!$K$12 = "CD", VLOOKUP($F81, Indices!$E$8:$F$795, 2, FALSE), LEFT(VLOOKUP('Library Prep'!$L74, OFFSET(Indices!$G$8:$I$103, 0, MATCH('Library Prep'!$K74, Indices!$G$6:$S$6, 0)-1), 2, FALSE), 7)), "")</f>
        <v/>
      </c>
      <c r="H81" t="str">
        <f>IF(LEN($E81)&gt;0, IF('Library Prep'!$K$12 = "CD", VLOOKUP($E81, Indices!$G$8:$I$103, 3, FALSE), VLOOKUP($G81&amp;"-7", Indices!$E$8:$F$795, 2,FALSE)), "")</f>
        <v/>
      </c>
      <c r="I81" t="str">
        <f ca="1">IF(LEN($E81)&gt;0, IF('Library Prep'!$K$12 = "CD", VLOOKUP($H81, Indices!$E$8:$F$795, 2, FALSE), LEFT(VLOOKUP('Library Prep'!$L74, OFFSET(Indices!$G$8:$I$103, 0, MATCH('Library Prep'!$K74, Indices!$G$6:$S$6, 0)-1), 2, FALSE), 7)), "")</f>
        <v/>
      </c>
      <c r="J81" t="str">
        <f>IF(LEN($E81)&gt;0, IF('Library Prep'!$K$12 = "CD", IF(LEN(TRIM('Library Prep'!$D74))&gt;0, 'Library Prep'!$D74, ""), VLOOKUP($G81&amp;"-5", Indices!$E$8:$F$795, 2,FALSE)), "")</f>
        <v/>
      </c>
      <c r="K81" t="str">
        <f>IF(LEN($E81) &gt; 0, IF('Library Prep'!$K$12 &lt;&gt; "CD", IF(LEN(TRIM('Library Prep'!$C74)) &gt; 0, 'Library Prep'!$D74, ""), ""), "")</f>
        <v/>
      </c>
    </row>
    <row r="82" spans="1:11" x14ac:dyDescent="0.3">
      <c r="A82" t="str">
        <f>IF(LEN(TRIM('Library Prep'!$B75)) &gt; 0, TRIM('Library Prep'!$B75), "")</f>
        <v/>
      </c>
      <c r="B82" s="34" t="str">
        <f>IF(AND(LEN(TRIM('Library Prep'!$C$2)) &gt; 0, LEN(TRIM('Library Prep'!$B75))&gt;0), 'Library Prep'!$B75 &amp; "-" &amp; 'Library Prep'!$C$2, "")</f>
        <v/>
      </c>
      <c r="C82" s="34" t="str">
        <f>IF(AND(LEN(TRIM('Library Prep'!$C$2)) &gt; 0, LEN(TRIM('Library Prep'!$B75)) &gt; 0), 'Library Prep'!$C$2, "")</f>
        <v/>
      </c>
      <c r="D82" s="34" t="str">
        <f>IF(AND(LEN(TRIM('Library Prep'!$C$2)) &gt; 0, LEN(TRIM('Library Prep'!$B75)) &gt; 0), 'Library Prep'!$A75, "")</f>
        <v/>
      </c>
      <c r="E82" t="str">
        <f>IF(LEN(TRIM('Library Prep'!$B75)) = 0, "", IF('Library Prep'!$K$12="CD", 'Library Prep'!L75, RIGHT('Library Prep'!K75, 1)))</f>
        <v/>
      </c>
      <c r="F82" t="str">
        <f>IF(LEN($E82)&gt;0, IF('Library Prep'!$K$12 = "CD", VLOOKUP($E82, Indices!$G$8:$I$103, 2, FALSE), 'Library Prep'!$L75), "")</f>
        <v/>
      </c>
      <c r="G82" t="str">
        <f ca="1">IF(LEN($E82)&gt;0, IF('Library Prep'!$K$12 = "CD", VLOOKUP($F82, Indices!$E$8:$F$795, 2, FALSE), LEFT(VLOOKUP('Library Prep'!$L75, OFFSET(Indices!$G$8:$I$103, 0, MATCH('Library Prep'!$K75, Indices!$G$6:$S$6, 0)-1), 2, FALSE), 7)), "")</f>
        <v/>
      </c>
      <c r="H82" t="str">
        <f>IF(LEN($E82)&gt;0, IF('Library Prep'!$K$12 = "CD", VLOOKUP($E82, Indices!$G$8:$I$103, 3, FALSE), VLOOKUP($G82&amp;"-7", Indices!$E$8:$F$795, 2,FALSE)), "")</f>
        <v/>
      </c>
      <c r="I82" t="str">
        <f ca="1">IF(LEN($E82)&gt;0, IF('Library Prep'!$K$12 = "CD", VLOOKUP($H82, Indices!$E$8:$F$795, 2, FALSE), LEFT(VLOOKUP('Library Prep'!$L75, OFFSET(Indices!$G$8:$I$103, 0, MATCH('Library Prep'!$K75, Indices!$G$6:$S$6, 0)-1), 2, FALSE), 7)), "")</f>
        <v/>
      </c>
      <c r="J82" t="str">
        <f>IF(LEN($E82)&gt;0, IF('Library Prep'!$K$12 = "CD", IF(LEN(TRIM('Library Prep'!$D75))&gt;0, 'Library Prep'!$D75, ""), VLOOKUP($G82&amp;"-5", Indices!$E$8:$F$795, 2,FALSE)), "")</f>
        <v/>
      </c>
      <c r="K82" t="str">
        <f>IF(LEN($E82) &gt; 0, IF('Library Prep'!$K$12 &lt;&gt; "CD", IF(LEN(TRIM('Library Prep'!$C75)) &gt; 0, 'Library Prep'!$D75, ""), ""), "")</f>
        <v/>
      </c>
    </row>
    <row r="83" spans="1:11" x14ac:dyDescent="0.3">
      <c r="A83" t="str">
        <f>IF(LEN(TRIM('Library Prep'!$B76)) &gt; 0, TRIM('Library Prep'!$B76), "")</f>
        <v/>
      </c>
      <c r="B83" s="34" t="str">
        <f>IF(AND(LEN(TRIM('Library Prep'!$C$2)) &gt; 0, LEN(TRIM('Library Prep'!$B76))&gt;0), 'Library Prep'!$B76 &amp; "-" &amp; 'Library Prep'!$C$2, "")</f>
        <v/>
      </c>
      <c r="C83" s="34" t="str">
        <f>IF(AND(LEN(TRIM('Library Prep'!$C$2)) &gt; 0, LEN(TRIM('Library Prep'!$B76)) &gt; 0), 'Library Prep'!$C$2, "")</f>
        <v/>
      </c>
      <c r="D83" s="34" t="str">
        <f>IF(AND(LEN(TRIM('Library Prep'!$C$2)) &gt; 0, LEN(TRIM('Library Prep'!$B76)) &gt; 0), 'Library Prep'!$A76, "")</f>
        <v/>
      </c>
      <c r="E83" t="str">
        <f>IF(LEN(TRIM('Library Prep'!$B76)) = 0, "", IF('Library Prep'!$K$12="CD", 'Library Prep'!L76, RIGHT('Library Prep'!K76, 1)))</f>
        <v/>
      </c>
      <c r="F83" t="str">
        <f>IF(LEN($E83)&gt;0, IF('Library Prep'!$K$12 = "CD", VLOOKUP($E83, Indices!$G$8:$I$103, 2, FALSE), 'Library Prep'!$L76), "")</f>
        <v/>
      </c>
      <c r="G83" t="str">
        <f ca="1">IF(LEN($E83)&gt;0, IF('Library Prep'!$K$12 = "CD", VLOOKUP($F83, Indices!$E$8:$F$795, 2, FALSE), LEFT(VLOOKUP('Library Prep'!$L76, OFFSET(Indices!$G$8:$I$103, 0, MATCH('Library Prep'!$K76, Indices!$G$6:$S$6, 0)-1), 2, FALSE), 7)), "")</f>
        <v/>
      </c>
      <c r="H83" t="str">
        <f>IF(LEN($E83)&gt;0, IF('Library Prep'!$K$12 = "CD", VLOOKUP($E83, Indices!$G$8:$I$103, 3, FALSE), VLOOKUP($G83&amp;"-7", Indices!$E$8:$F$795, 2,FALSE)), "")</f>
        <v/>
      </c>
      <c r="I83" t="str">
        <f ca="1">IF(LEN($E83)&gt;0, IF('Library Prep'!$K$12 = "CD", VLOOKUP($H83, Indices!$E$8:$F$795, 2, FALSE), LEFT(VLOOKUP('Library Prep'!$L76, OFFSET(Indices!$G$8:$I$103, 0, MATCH('Library Prep'!$K76, Indices!$G$6:$S$6, 0)-1), 2, FALSE), 7)), "")</f>
        <v/>
      </c>
      <c r="J83" t="str">
        <f>IF(LEN($E83)&gt;0, IF('Library Prep'!$K$12 = "CD", IF(LEN(TRIM('Library Prep'!$D76))&gt;0, 'Library Prep'!$D76, ""), VLOOKUP($G83&amp;"-5", Indices!$E$8:$F$795, 2,FALSE)), "")</f>
        <v/>
      </c>
      <c r="K83" t="str">
        <f>IF(LEN($E83) &gt; 0, IF('Library Prep'!$K$12 &lt;&gt; "CD", IF(LEN(TRIM('Library Prep'!$C76)) &gt; 0, 'Library Prep'!$D76, ""), ""), "")</f>
        <v/>
      </c>
    </row>
    <row r="84" spans="1:11" x14ac:dyDescent="0.3">
      <c r="A84" t="str">
        <f>IF(LEN(TRIM('Library Prep'!$B77)) &gt; 0, TRIM('Library Prep'!$B77), "")</f>
        <v/>
      </c>
      <c r="B84" s="34" t="str">
        <f>IF(AND(LEN(TRIM('Library Prep'!$C$2)) &gt; 0, LEN(TRIM('Library Prep'!$B77))&gt;0), 'Library Prep'!$B77 &amp; "-" &amp; 'Library Prep'!$C$2, "")</f>
        <v/>
      </c>
      <c r="C84" s="34" t="str">
        <f>IF(AND(LEN(TRIM('Library Prep'!$C$2)) &gt; 0, LEN(TRIM('Library Prep'!$B77)) &gt; 0), 'Library Prep'!$C$2, "")</f>
        <v/>
      </c>
      <c r="D84" s="34" t="str">
        <f>IF(AND(LEN(TRIM('Library Prep'!$C$2)) &gt; 0, LEN(TRIM('Library Prep'!$B77)) &gt; 0), 'Library Prep'!$A77, "")</f>
        <v/>
      </c>
      <c r="E84" t="str">
        <f>IF(LEN(TRIM('Library Prep'!$B77)) = 0, "", IF('Library Prep'!$K$12="CD", 'Library Prep'!L77, RIGHT('Library Prep'!K77, 1)))</f>
        <v/>
      </c>
      <c r="F84" t="str">
        <f>IF(LEN($E84)&gt;0, IF('Library Prep'!$K$12 = "CD", VLOOKUP($E84, Indices!$G$8:$I$103, 2, FALSE), 'Library Prep'!$L77), "")</f>
        <v/>
      </c>
      <c r="G84" t="str">
        <f ca="1">IF(LEN($E84)&gt;0, IF('Library Prep'!$K$12 = "CD", VLOOKUP($F84, Indices!$E$8:$F$795, 2, FALSE), LEFT(VLOOKUP('Library Prep'!$L77, OFFSET(Indices!$G$8:$I$103, 0, MATCH('Library Prep'!$K77, Indices!$G$6:$S$6, 0)-1), 2, FALSE), 7)), "")</f>
        <v/>
      </c>
      <c r="H84" t="str">
        <f>IF(LEN($E84)&gt;0, IF('Library Prep'!$K$12 = "CD", VLOOKUP($E84, Indices!$G$8:$I$103, 3, FALSE), VLOOKUP($G84&amp;"-7", Indices!$E$8:$F$795, 2,FALSE)), "")</f>
        <v/>
      </c>
      <c r="I84" t="str">
        <f ca="1">IF(LEN($E84)&gt;0, IF('Library Prep'!$K$12 = "CD", VLOOKUP($H84, Indices!$E$8:$F$795, 2, FALSE), LEFT(VLOOKUP('Library Prep'!$L77, OFFSET(Indices!$G$8:$I$103, 0, MATCH('Library Prep'!$K77, Indices!$G$6:$S$6, 0)-1), 2, FALSE), 7)), "")</f>
        <v/>
      </c>
      <c r="J84" t="str">
        <f>IF(LEN($E84)&gt;0, IF('Library Prep'!$K$12 = "CD", IF(LEN(TRIM('Library Prep'!$D77))&gt;0, 'Library Prep'!$D77, ""), VLOOKUP($G84&amp;"-5", Indices!$E$8:$F$795, 2,FALSE)), "")</f>
        <v/>
      </c>
      <c r="K84" t="str">
        <f>IF(LEN($E84) &gt; 0, IF('Library Prep'!$K$12 &lt;&gt; "CD", IF(LEN(TRIM('Library Prep'!$C77)) &gt; 0, 'Library Prep'!$D77, ""), ""), "")</f>
        <v/>
      </c>
    </row>
    <row r="85" spans="1:11" x14ac:dyDescent="0.3">
      <c r="A85" t="str">
        <f>IF(LEN(TRIM('Library Prep'!$B78)) &gt; 0, TRIM('Library Prep'!$B78), "")</f>
        <v/>
      </c>
      <c r="B85" s="34" t="str">
        <f>IF(AND(LEN(TRIM('Library Prep'!$C$2)) &gt; 0, LEN(TRIM('Library Prep'!$B78))&gt;0), 'Library Prep'!$B78 &amp; "-" &amp; 'Library Prep'!$C$2, "")</f>
        <v/>
      </c>
      <c r="C85" s="34" t="str">
        <f>IF(AND(LEN(TRIM('Library Prep'!$C$2)) &gt; 0, LEN(TRIM('Library Prep'!$B78)) &gt; 0), 'Library Prep'!$C$2, "")</f>
        <v/>
      </c>
      <c r="D85" s="34" t="str">
        <f>IF(AND(LEN(TRIM('Library Prep'!$C$2)) &gt; 0, LEN(TRIM('Library Prep'!$B78)) &gt; 0), 'Library Prep'!$A78, "")</f>
        <v/>
      </c>
      <c r="E85" t="str">
        <f>IF(LEN(TRIM('Library Prep'!$B78)) = 0, "", IF('Library Prep'!$K$12="CD", 'Library Prep'!L78, RIGHT('Library Prep'!K78, 1)))</f>
        <v/>
      </c>
      <c r="F85" t="str">
        <f>IF(LEN($E85)&gt;0, IF('Library Prep'!$K$12 = "CD", VLOOKUP($E85, Indices!$G$8:$I$103, 2, FALSE), 'Library Prep'!$L78), "")</f>
        <v/>
      </c>
      <c r="G85" t="str">
        <f ca="1">IF(LEN($E85)&gt;0, IF('Library Prep'!$K$12 = "CD", VLOOKUP($F85, Indices!$E$8:$F$795, 2, FALSE), LEFT(VLOOKUP('Library Prep'!$L78, OFFSET(Indices!$G$8:$I$103, 0, MATCH('Library Prep'!$K78, Indices!$G$6:$S$6, 0)-1), 2, FALSE), 7)), "")</f>
        <v/>
      </c>
      <c r="H85" t="str">
        <f>IF(LEN($E85)&gt;0, IF('Library Prep'!$K$12 = "CD", VLOOKUP($E85, Indices!$G$8:$I$103, 3, FALSE), VLOOKUP($G85&amp;"-7", Indices!$E$8:$F$795, 2,FALSE)), "")</f>
        <v/>
      </c>
      <c r="I85" t="str">
        <f ca="1">IF(LEN($E85)&gt;0, IF('Library Prep'!$K$12 = "CD", VLOOKUP($H85, Indices!$E$8:$F$795, 2, FALSE), LEFT(VLOOKUP('Library Prep'!$L78, OFFSET(Indices!$G$8:$I$103, 0, MATCH('Library Prep'!$K78, Indices!$G$6:$S$6, 0)-1), 2, FALSE), 7)), "")</f>
        <v/>
      </c>
      <c r="J85" t="str">
        <f>IF(LEN($E85)&gt;0, IF('Library Prep'!$K$12 = "CD", IF(LEN(TRIM('Library Prep'!$D78))&gt;0, 'Library Prep'!$D78, ""), VLOOKUP($G85&amp;"-5", Indices!$E$8:$F$795, 2,FALSE)), "")</f>
        <v/>
      </c>
      <c r="K85" t="str">
        <f>IF(LEN($E85) &gt; 0, IF('Library Prep'!$K$12 &lt;&gt; "CD", IF(LEN(TRIM('Library Prep'!$C78)) &gt; 0, 'Library Prep'!$D78, ""), ""), "")</f>
        <v/>
      </c>
    </row>
    <row r="86" spans="1:11" x14ac:dyDescent="0.3">
      <c r="A86" t="str">
        <f>IF(LEN(TRIM('Library Prep'!$B79)) &gt; 0, TRIM('Library Prep'!$B79), "")</f>
        <v/>
      </c>
      <c r="B86" s="34" t="str">
        <f>IF(AND(LEN(TRIM('Library Prep'!$C$2)) &gt; 0, LEN(TRIM('Library Prep'!$B79))&gt;0), 'Library Prep'!$B79 &amp; "-" &amp; 'Library Prep'!$C$2, "")</f>
        <v/>
      </c>
      <c r="C86" s="34" t="str">
        <f>IF(AND(LEN(TRIM('Library Prep'!$C$2)) &gt; 0, LEN(TRIM('Library Prep'!$B79)) &gt; 0), 'Library Prep'!$C$2, "")</f>
        <v/>
      </c>
      <c r="D86" s="34" t="str">
        <f>IF(AND(LEN(TRIM('Library Prep'!$C$2)) &gt; 0, LEN(TRIM('Library Prep'!$B79)) &gt; 0), 'Library Prep'!$A79, "")</f>
        <v/>
      </c>
      <c r="E86" t="str">
        <f>IF(LEN(TRIM('Library Prep'!$B79)) = 0, "", IF('Library Prep'!$K$12="CD", 'Library Prep'!L79, RIGHT('Library Prep'!K79, 1)))</f>
        <v/>
      </c>
      <c r="F86" t="str">
        <f>IF(LEN($E86)&gt;0, IF('Library Prep'!$K$12 = "CD", VLOOKUP($E86, Indices!$G$8:$I$103, 2, FALSE), 'Library Prep'!$L79), "")</f>
        <v/>
      </c>
      <c r="G86" t="str">
        <f ca="1">IF(LEN($E86)&gt;0, IF('Library Prep'!$K$12 = "CD", VLOOKUP($F86, Indices!$E$8:$F$795, 2, FALSE), LEFT(VLOOKUP('Library Prep'!$L79, OFFSET(Indices!$G$8:$I$103, 0, MATCH('Library Prep'!$K79, Indices!$G$6:$S$6, 0)-1), 2, FALSE), 7)), "")</f>
        <v/>
      </c>
      <c r="H86" t="str">
        <f>IF(LEN($E86)&gt;0, IF('Library Prep'!$K$12 = "CD", VLOOKUP($E86, Indices!$G$8:$I$103, 3, FALSE), VLOOKUP($G86&amp;"-7", Indices!$E$8:$F$795, 2,FALSE)), "")</f>
        <v/>
      </c>
      <c r="I86" t="str">
        <f ca="1">IF(LEN($E86)&gt;0, IF('Library Prep'!$K$12 = "CD", VLOOKUP($H86, Indices!$E$8:$F$795, 2, FALSE), LEFT(VLOOKUP('Library Prep'!$L79, OFFSET(Indices!$G$8:$I$103, 0, MATCH('Library Prep'!$K79, Indices!$G$6:$S$6, 0)-1), 2, FALSE), 7)), "")</f>
        <v/>
      </c>
      <c r="J86" t="str">
        <f>IF(LEN($E86)&gt;0, IF('Library Prep'!$K$12 = "CD", IF(LEN(TRIM('Library Prep'!$D79))&gt;0, 'Library Prep'!$D79, ""), VLOOKUP($G86&amp;"-5", Indices!$E$8:$F$795, 2,FALSE)), "")</f>
        <v/>
      </c>
      <c r="K86" t="str">
        <f>IF(LEN($E86) &gt; 0, IF('Library Prep'!$K$12 &lt;&gt; "CD", IF(LEN(TRIM('Library Prep'!$C79)) &gt; 0, 'Library Prep'!$D79, ""), ""), "")</f>
        <v/>
      </c>
    </row>
    <row r="87" spans="1:11" x14ac:dyDescent="0.3">
      <c r="A87" t="str">
        <f>IF(LEN(TRIM('Library Prep'!$B80)) &gt; 0, TRIM('Library Prep'!$B80), "")</f>
        <v/>
      </c>
      <c r="B87" s="34" t="str">
        <f>IF(AND(LEN(TRIM('Library Prep'!$C$2)) &gt; 0, LEN(TRIM('Library Prep'!$B80))&gt;0), 'Library Prep'!$B80 &amp; "-" &amp; 'Library Prep'!$C$2, "")</f>
        <v/>
      </c>
      <c r="C87" s="34" t="str">
        <f>IF(AND(LEN(TRIM('Library Prep'!$C$2)) &gt; 0, LEN(TRIM('Library Prep'!$B80)) &gt; 0), 'Library Prep'!$C$2, "")</f>
        <v/>
      </c>
      <c r="D87" s="34" t="str">
        <f>IF(AND(LEN(TRIM('Library Prep'!$C$2)) &gt; 0, LEN(TRIM('Library Prep'!$B80)) &gt; 0), 'Library Prep'!$A80, "")</f>
        <v/>
      </c>
      <c r="E87" t="str">
        <f>IF(LEN(TRIM('Library Prep'!$B80)) = 0, "", IF('Library Prep'!$K$12="CD", 'Library Prep'!L80, RIGHT('Library Prep'!K80, 1)))</f>
        <v/>
      </c>
      <c r="F87" t="str">
        <f>IF(LEN($E87)&gt;0, IF('Library Prep'!$K$12 = "CD", VLOOKUP($E87, Indices!$G$8:$I$103, 2, FALSE), 'Library Prep'!$L80), "")</f>
        <v/>
      </c>
      <c r="G87" t="str">
        <f ca="1">IF(LEN($E87)&gt;0, IF('Library Prep'!$K$12 = "CD", VLOOKUP($F87, Indices!$E$8:$F$795, 2, FALSE), LEFT(VLOOKUP('Library Prep'!$L80, OFFSET(Indices!$G$8:$I$103, 0, MATCH('Library Prep'!$K80, Indices!$G$6:$S$6, 0)-1), 2, FALSE), 7)), "")</f>
        <v/>
      </c>
      <c r="H87" t="str">
        <f>IF(LEN($E87)&gt;0, IF('Library Prep'!$K$12 = "CD", VLOOKUP($E87, Indices!$G$8:$I$103, 3, FALSE), VLOOKUP($G87&amp;"-7", Indices!$E$8:$F$795, 2,FALSE)), "")</f>
        <v/>
      </c>
      <c r="I87" t="str">
        <f ca="1">IF(LEN($E87)&gt;0, IF('Library Prep'!$K$12 = "CD", VLOOKUP($H87, Indices!$E$8:$F$795, 2, FALSE), LEFT(VLOOKUP('Library Prep'!$L80, OFFSET(Indices!$G$8:$I$103, 0, MATCH('Library Prep'!$K80, Indices!$G$6:$S$6, 0)-1), 2, FALSE), 7)), "")</f>
        <v/>
      </c>
      <c r="J87" t="str">
        <f>IF(LEN($E87)&gt;0, IF('Library Prep'!$K$12 = "CD", IF(LEN(TRIM('Library Prep'!$D80))&gt;0, 'Library Prep'!$D80, ""), VLOOKUP($G87&amp;"-5", Indices!$E$8:$F$795, 2,FALSE)), "")</f>
        <v/>
      </c>
      <c r="K87" t="str">
        <f>IF(LEN($E87) &gt; 0, IF('Library Prep'!$K$12 &lt;&gt; "CD", IF(LEN(TRIM('Library Prep'!$C80)) &gt; 0, 'Library Prep'!$D80, ""), ""), "")</f>
        <v/>
      </c>
    </row>
    <row r="88" spans="1:11" x14ac:dyDescent="0.3">
      <c r="A88" t="str">
        <f>IF(LEN(TRIM('Library Prep'!$B81)) &gt; 0, TRIM('Library Prep'!$B81), "")</f>
        <v/>
      </c>
      <c r="B88" s="34" t="str">
        <f>IF(AND(LEN(TRIM('Library Prep'!$C$2)) &gt; 0, LEN(TRIM('Library Prep'!$B81))&gt;0), 'Library Prep'!$B81 &amp; "-" &amp; 'Library Prep'!$C$2, "")</f>
        <v/>
      </c>
      <c r="C88" s="34" t="str">
        <f>IF(AND(LEN(TRIM('Library Prep'!$C$2)) &gt; 0, LEN(TRIM('Library Prep'!$B81)) &gt; 0), 'Library Prep'!$C$2, "")</f>
        <v/>
      </c>
      <c r="D88" s="34" t="str">
        <f>IF(AND(LEN(TRIM('Library Prep'!$C$2)) &gt; 0, LEN(TRIM('Library Prep'!$B81)) &gt; 0), 'Library Prep'!$A81, "")</f>
        <v/>
      </c>
      <c r="E88" t="str">
        <f>IF(LEN(TRIM('Library Prep'!$B81)) = 0, "", IF('Library Prep'!$K$12="CD", 'Library Prep'!L81, RIGHT('Library Prep'!K81, 1)))</f>
        <v/>
      </c>
      <c r="F88" t="str">
        <f>IF(LEN($E88)&gt;0, IF('Library Prep'!$K$12 = "CD", VLOOKUP($E88, Indices!$G$8:$I$103, 2, FALSE), 'Library Prep'!$L81), "")</f>
        <v/>
      </c>
      <c r="G88" t="str">
        <f ca="1">IF(LEN($E88)&gt;0, IF('Library Prep'!$K$12 = "CD", VLOOKUP($F88, Indices!$E$8:$F$795, 2, FALSE), LEFT(VLOOKUP('Library Prep'!$L81, OFFSET(Indices!$G$8:$I$103, 0, MATCH('Library Prep'!$K81, Indices!$G$6:$S$6, 0)-1), 2, FALSE), 7)), "")</f>
        <v/>
      </c>
      <c r="H88" t="str">
        <f>IF(LEN($E88)&gt;0, IF('Library Prep'!$K$12 = "CD", VLOOKUP($E88, Indices!$G$8:$I$103, 3, FALSE), VLOOKUP($G88&amp;"-7", Indices!$E$8:$F$795, 2,FALSE)), "")</f>
        <v/>
      </c>
      <c r="I88" t="str">
        <f ca="1">IF(LEN($E88)&gt;0, IF('Library Prep'!$K$12 = "CD", VLOOKUP($H88, Indices!$E$8:$F$795, 2, FALSE), LEFT(VLOOKUP('Library Prep'!$L81, OFFSET(Indices!$G$8:$I$103, 0, MATCH('Library Prep'!$K81, Indices!$G$6:$S$6, 0)-1), 2, FALSE), 7)), "")</f>
        <v/>
      </c>
      <c r="J88" t="str">
        <f>IF(LEN($E88)&gt;0, IF('Library Prep'!$K$12 = "CD", IF(LEN(TRIM('Library Prep'!$D81))&gt;0, 'Library Prep'!$D81, ""), VLOOKUP($G88&amp;"-5", Indices!$E$8:$F$795, 2,FALSE)), "")</f>
        <v/>
      </c>
      <c r="K88" t="str">
        <f>IF(LEN($E88) &gt; 0, IF('Library Prep'!$K$12 &lt;&gt; "CD", IF(LEN(TRIM('Library Prep'!$C81)) &gt; 0, 'Library Prep'!$D81, ""), ""), "")</f>
        <v/>
      </c>
    </row>
    <row r="89" spans="1:11" x14ac:dyDescent="0.3">
      <c r="A89" t="str">
        <f>IF(LEN(TRIM('Library Prep'!$B82)) &gt; 0, TRIM('Library Prep'!$B82), "")</f>
        <v/>
      </c>
      <c r="B89" s="34" t="str">
        <f>IF(AND(LEN(TRIM('Library Prep'!$C$2)) &gt; 0, LEN(TRIM('Library Prep'!$B82))&gt;0), 'Library Prep'!$B82 &amp; "-" &amp; 'Library Prep'!$C$2, "")</f>
        <v/>
      </c>
      <c r="C89" s="34" t="str">
        <f>IF(AND(LEN(TRIM('Library Prep'!$C$2)) &gt; 0, LEN(TRIM('Library Prep'!$B82)) &gt; 0), 'Library Prep'!$C$2, "")</f>
        <v/>
      </c>
      <c r="D89" s="34" t="str">
        <f>IF(AND(LEN(TRIM('Library Prep'!$C$2)) &gt; 0, LEN(TRIM('Library Prep'!$B82)) &gt; 0), 'Library Prep'!$A82, "")</f>
        <v/>
      </c>
      <c r="E89" t="str">
        <f>IF(LEN(TRIM('Library Prep'!$B82)) = 0, "", IF('Library Prep'!$K$12="CD", 'Library Prep'!L82, RIGHT('Library Prep'!K82, 1)))</f>
        <v/>
      </c>
      <c r="F89" t="str">
        <f>IF(LEN($E89)&gt;0, IF('Library Prep'!$K$12 = "CD", VLOOKUP($E89, Indices!$G$8:$I$103, 2, FALSE), 'Library Prep'!$L82), "")</f>
        <v/>
      </c>
      <c r="G89" t="str">
        <f ca="1">IF(LEN($E89)&gt;0, IF('Library Prep'!$K$12 = "CD", VLOOKUP($F89, Indices!$E$8:$F$795, 2, FALSE), LEFT(VLOOKUP('Library Prep'!$L82, OFFSET(Indices!$G$8:$I$103, 0, MATCH('Library Prep'!$K82, Indices!$G$6:$S$6, 0)-1), 2, FALSE), 7)), "")</f>
        <v/>
      </c>
      <c r="H89" t="str">
        <f>IF(LEN($E89)&gt;0, IF('Library Prep'!$K$12 = "CD", VLOOKUP($E89, Indices!$G$8:$I$103, 3, FALSE), VLOOKUP($G89&amp;"-7", Indices!$E$8:$F$795, 2,FALSE)), "")</f>
        <v/>
      </c>
      <c r="I89" t="str">
        <f ca="1">IF(LEN($E89)&gt;0, IF('Library Prep'!$K$12 = "CD", VLOOKUP($H89, Indices!$E$8:$F$795, 2, FALSE), LEFT(VLOOKUP('Library Prep'!$L82, OFFSET(Indices!$G$8:$I$103, 0, MATCH('Library Prep'!$K82, Indices!$G$6:$S$6, 0)-1), 2, FALSE), 7)), "")</f>
        <v/>
      </c>
      <c r="J89" t="str">
        <f>IF(LEN($E89)&gt;0, IF('Library Prep'!$K$12 = "CD", IF(LEN(TRIM('Library Prep'!$D82))&gt;0, 'Library Prep'!$D82, ""), VLOOKUP($G89&amp;"-5", Indices!$E$8:$F$795, 2,FALSE)), "")</f>
        <v/>
      </c>
      <c r="K89" t="str">
        <f>IF(LEN($E89) &gt; 0, IF('Library Prep'!$K$12 &lt;&gt; "CD", IF(LEN(TRIM('Library Prep'!$C82)) &gt; 0, 'Library Prep'!$D82, ""), ""), "")</f>
        <v/>
      </c>
    </row>
    <row r="90" spans="1:11" x14ac:dyDescent="0.3">
      <c r="A90" t="str">
        <f>IF(LEN(TRIM('Library Prep'!$B83)) &gt; 0, TRIM('Library Prep'!$B83), "")</f>
        <v/>
      </c>
      <c r="B90" s="34" t="str">
        <f>IF(AND(LEN(TRIM('Library Prep'!$C$2)) &gt; 0, LEN(TRIM('Library Prep'!$B83))&gt;0), 'Library Prep'!$B83 &amp; "-" &amp; 'Library Prep'!$C$2, "")</f>
        <v/>
      </c>
      <c r="C90" s="34" t="str">
        <f>IF(AND(LEN(TRIM('Library Prep'!$C$2)) &gt; 0, LEN(TRIM('Library Prep'!$B83)) &gt; 0), 'Library Prep'!$C$2, "")</f>
        <v/>
      </c>
      <c r="D90" s="34" t="str">
        <f>IF(AND(LEN(TRIM('Library Prep'!$C$2)) &gt; 0, LEN(TRIM('Library Prep'!$B83)) &gt; 0), 'Library Prep'!$A83, "")</f>
        <v/>
      </c>
      <c r="E90" t="str">
        <f>IF(LEN(TRIM('Library Prep'!$B83)) = 0, "", IF('Library Prep'!$K$12="CD", 'Library Prep'!L83, RIGHT('Library Prep'!K83, 1)))</f>
        <v/>
      </c>
      <c r="F90" t="str">
        <f>IF(LEN($E90)&gt;0, IF('Library Prep'!$K$12 = "CD", VLOOKUP($E90, Indices!$G$8:$I$103, 2, FALSE), 'Library Prep'!$L83), "")</f>
        <v/>
      </c>
      <c r="G90" t="str">
        <f ca="1">IF(LEN($E90)&gt;0, IF('Library Prep'!$K$12 = "CD", VLOOKUP($F90, Indices!$E$8:$F$795, 2, FALSE), LEFT(VLOOKUP('Library Prep'!$L83, OFFSET(Indices!$G$8:$I$103, 0, MATCH('Library Prep'!$K83, Indices!$G$6:$S$6, 0)-1), 2, FALSE), 7)), "")</f>
        <v/>
      </c>
      <c r="H90" t="str">
        <f>IF(LEN($E90)&gt;0, IF('Library Prep'!$K$12 = "CD", VLOOKUP($E90, Indices!$G$8:$I$103, 3, FALSE), VLOOKUP($G90&amp;"-7", Indices!$E$8:$F$795, 2,FALSE)), "")</f>
        <v/>
      </c>
      <c r="I90" t="str">
        <f ca="1">IF(LEN($E90)&gt;0, IF('Library Prep'!$K$12 = "CD", VLOOKUP($H90, Indices!$E$8:$F$795, 2, FALSE), LEFT(VLOOKUP('Library Prep'!$L83, OFFSET(Indices!$G$8:$I$103, 0, MATCH('Library Prep'!$K83, Indices!$G$6:$S$6, 0)-1), 2, FALSE), 7)), "")</f>
        <v/>
      </c>
      <c r="J90" t="str">
        <f>IF(LEN($E90)&gt;0, IF('Library Prep'!$K$12 = "CD", IF(LEN(TRIM('Library Prep'!$D83))&gt;0, 'Library Prep'!$D83, ""), VLOOKUP($G90&amp;"-5", Indices!$E$8:$F$795, 2,FALSE)), "")</f>
        <v/>
      </c>
      <c r="K90" t="str">
        <f>IF(LEN($E90) &gt; 0, IF('Library Prep'!$K$12 &lt;&gt; "CD", IF(LEN(TRIM('Library Prep'!$C83)) &gt; 0, 'Library Prep'!$D83, ""), ""), "")</f>
        <v/>
      </c>
    </row>
    <row r="91" spans="1:11" x14ac:dyDescent="0.3">
      <c r="A91" t="str">
        <f>IF(LEN(TRIM('Library Prep'!$B84)) &gt; 0, TRIM('Library Prep'!$B84), "")</f>
        <v/>
      </c>
      <c r="B91" s="34" t="str">
        <f>IF(AND(LEN(TRIM('Library Prep'!$C$2)) &gt; 0, LEN(TRIM('Library Prep'!$B84))&gt;0), 'Library Prep'!$B84 &amp; "-" &amp; 'Library Prep'!$C$2, "")</f>
        <v/>
      </c>
      <c r="C91" s="34" t="str">
        <f>IF(AND(LEN(TRIM('Library Prep'!$C$2)) &gt; 0, LEN(TRIM('Library Prep'!$B84)) &gt; 0), 'Library Prep'!$C$2, "")</f>
        <v/>
      </c>
      <c r="D91" s="34" t="str">
        <f>IF(AND(LEN(TRIM('Library Prep'!$C$2)) &gt; 0, LEN(TRIM('Library Prep'!$B84)) &gt; 0), 'Library Prep'!$A84, "")</f>
        <v/>
      </c>
      <c r="E91" t="str">
        <f>IF(LEN(TRIM('Library Prep'!$B84)) = 0, "", IF('Library Prep'!$K$12="CD", 'Library Prep'!L84, RIGHT('Library Prep'!K84, 1)))</f>
        <v/>
      </c>
      <c r="F91" t="str">
        <f>IF(LEN($E91)&gt;0, IF('Library Prep'!$K$12 = "CD", VLOOKUP($E91, Indices!$G$8:$I$103, 2, FALSE), 'Library Prep'!$L84), "")</f>
        <v/>
      </c>
      <c r="G91" t="str">
        <f ca="1">IF(LEN($E91)&gt;0, IF('Library Prep'!$K$12 = "CD", VLOOKUP($F91, Indices!$E$8:$F$795, 2, FALSE), LEFT(VLOOKUP('Library Prep'!$L84, OFFSET(Indices!$G$8:$I$103, 0, MATCH('Library Prep'!$K84, Indices!$G$6:$S$6, 0)-1), 2, FALSE), 7)), "")</f>
        <v/>
      </c>
      <c r="H91" t="str">
        <f>IF(LEN($E91)&gt;0, IF('Library Prep'!$K$12 = "CD", VLOOKUP($E91, Indices!$G$8:$I$103, 3, FALSE), VLOOKUP($G91&amp;"-7", Indices!$E$8:$F$795, 2,FALSE)), "")</f>
        <v/>
      </c>
      <c r="I91" t="str">
        <f ca="1">IF(LEN($E91)&gt;0, IF('Library Prep'!$K$12 = "CD", VLOOKUP($H91, Indices!$E$8:$F$795, 2, FALSE), LEFT(VLOOKUP('Library Prep'!$L84, OFFSET(Indices!$G$8:$I$103, 0, MATCH('Library Prep'!$K84, Indices!$G$6:$S$6, 0)-1), 2, FALSE), 7)), "")</f>
        <v/>
      </c>
      <c r="J91" t="str">
        <f>IF(LEN($E91)&gt;0, IF('Library Prep'!$K$12 = "CD", IF(LEN(TRIM('Library Prep'!$D84))&gt;0, 'Library Prep'!$D84, ""), VLOOKUP($G91&amp;"-5", Indices!$E$8:$F$795, 2,FALSE)), "")</f>
        <v/>
      </c>
      <c r="K91" t="str">
        <f>IF(LEN($E91) &gt; 0, IF('Library Prep'!$K$12 &lt;&gt; "CD", IF(LEN(TRIM('Library Prep'!$C84)) &gt; 0, 'Library Prep'!$D84, ""), ""), "")</f>
        <v/>
      </c>
    </row>
    <row r="92" spans="1:11" x14ac:dyDescent="0.3">
      <c r="A92" t="str">
        <f>IF(LEN(TRIM('Library Prep'!$B85)) &gt; 0, TRIM('Library Prep'!$B85), "")</f>
        <v/>
      </c>
      <c r="B92" s="34" t="str">
        <f>IF(AND(LEN(TRIM('Library Prep'!$C$2)) &gt; 0, LEN(TRIM('Library Prep'!$B85))&gt;0), 'Library Prep'!$B85 &amp; "-" &amp; 'Library Prep'!$C$2, "")</f>
        <v/>
      </c>
      <c r="C92" s="34" t="str">
        <f>IF(AND(LEN(TRIM('Library Prep'!$C$2)) &gt; 0, LEN(TRIM('Library Prep'!$B85)) &gt; 0), 'Library Prep'!$C$2, "")</f>
        <v/>
      </c>
      <c r="D92" s="34" t="str">
        <f>IF(AND(LEN(TRIM('Library Prep'!$C$2)) &gt; 0, LEN(TRIM('Library Prep'!$B85)) &gt; 0), 'Library Prep'!$A85, "")</f>
        <v/>
      </c>
      <c r="E92" t="str">
        <f>IF(LEN(TRIM('Library Prep'!$B85)) = 0, "", IF('Library Prep'!$K$12="CD", 'Library Prep'!L85, RIGHT('Library Prep'!K85, 1)))</f>
        <v/>
      </c>
      <c r="F92" t="str">
        <f>IF(LEN($E92)&gt;0, IF('Library Prep'!$K$12 = "CD", VLOOKUP($E92, Indices!$G$8:$I$103, 2, FALSE), 'Library Prep'!$L85), "")</f>
        <v/>
      </c>
      <c r="G92" t="str">
        <f ca="1">IF(LEN($E92)&gt;0, IF('Library Prep'!$K$12 = "CD", VLOOKUP($F92, Indices!$E$8:$F$795, 2, FALSE), LEFT(VLOOKUP('Library Prep'!$L85, OFFSET(Indices!$G$8:$I$103, 0, MATCH('Library Prep'!$K85, Indices!$G$6:$S$6, 0)-1), 2, FALSE), 7)), "")</f>
        <v/>
      </c>
      <c r="H92" t="str">
        <f>IF(LEN($E92)&gt;0, IF('Library Prep'!$K$12 = "CD", VLOOKUP($E92, Indices!$G$8:$I$103, 3, FALSE), VLOOKUP($G92&amp;"-7", Indices!$E$8:$F$795, 2,FALSE)), "")</f>
        <v/>
      </c>
      <c r="I92" t="str">
        <f ca="1">IF(LEN($E92)&gt;0, IF('Library Prep'!$K$12 = "CD", VLOOKUP($H92, Indices!$E$8:$F$795, 2, FALSE), LEFT(VLOOKUP('Library Prep'!$L85, OFFSET(Indices!$G$8:$I$103, 0, MATCH('Library Prep'!$K85, Indices!$G$6:$S$6, 0)-1), 2, FALSE), 7)), "")</f>
        <v/>
      </c>
      <c r="J92" t="str">
        <f>IF(LEN($E92)&gt;0, IF('Library Prep'!$K$12 = "CD", IF(LEN(TRIM('Library Prep'!$D85))&gt;0, 'Library Prep'!$D85, ""), VLOOKUP($G92&amp;"-5", Indices!$E$8:$F$795, 2,FALSE)), "")</f>
        <v/>
      </c>
      <c r="K92" t="str">
        <f>IF(LEN($E92) &gt; 0, IF('Library Prep'!$K$12 &lt;&gt; "CD", IF(LEN(TRIM('Library Prep'!$C85)) &gt; 0, 'Library Prep'!$D85, ""), ""), "")</f>
        <v/>
      </c>
    </row>
    <row r="93" spans="1:11" x14ac:dyDescent="0.3">
      <c r="A93" t="str">
        <f>IF(LEN(TRIM('Library Prep'!$B86)) &gt; 0, TRIM('Library Prep'!$B86), "")</f>
        <v/>
      </c>
      <c r="B93" s="34" t="str">
        <f>IF(AND(LEN(TRIM('Library Prep'!$C$2)) &gt; 0, LEN(TRIM('Library Prep'!$B86))&gt;0), 'Library Prep'!$B86 &amp; "-" &amp; 'Library Prep'!$C$2, "")</f>
        <v/>
      </c>
      <c r="C93" s="34" t="str">
        <f>IF(AND(LEN(TRIM('Library Prep'!$C$2)) &gt; 0, LEN(TRIM('Library Prep'!$B86)) &gt; 0), 'Library Prep'!$C$2, "")</f>
        <v/>
      </c>
      <c r="D93" s="34" t="str">
        <f>IF(AND(LEN(TRIM('Library Prep'!$C$2)) &gt; 0, LEN(TRIM('Library Prep'!$B86)) &gt; 0), 'Library Prep'!$A86, "")</f>
        <v/>
      </c>
      <c r="E93" t="str">
        <f>IF(LEN(TRIM('Library Prep'!$B86)) = 0, "", IF('Library Prep'!$K$12="CD", 'Library Prep'!L86, RIGHT('Library Prep'!K86, 1)))</f>
        <v/>
      </c>
      <c r="F93" t="str">
        <f>IF(LEN($E93)&gt;0, IF('Library Prep'!$K$12 = "CD", VLOOKUP($E93, Indices!$G$8:$I$103, 2, FALSE), 'Library Prep'!$L86), "")</f>
        <v/>
      </c>
      <c r="G93" t="str">
        <f ca="1">IF(LEN($E93)&gt;0, IF('Library Prep'!$K$12 = "CD", VLOOKUP($F93, Indices!$E$8:$F$795, 2, FALSE), LEFT(VLOOKUP('Library Prep'!$L86, OFFSET(Indices!$G$8:$I$103, 0, MATCH('Library Prep'!$K86, Indices!$G$6:$S$6, 0)-1), 2, FALSE), 7)), "")</f>
        <v/>
      </c>
      <c r="H93" t="str">
        <f>IF(LEN($E93)&gt;0, IF('Library Prep'!$K$12 = "CD", VLOOKUP($E93, Indices!$G$8:$I$103, 3, FALSE), VLOOKUP($G93&amp;"-7", Indices!$E$8:$F$795, 2,FALSE)), "")</f>
        <v/>
      </c>
      <c r="I93" t="str">
        <f ca="1">IF(LEN($E93)&gt;0, IF('Library Prep'!$K$12 = "CD", VLOOKUP($H93, Indices!$E$8:$F$795, 2, FALSE), LEFT(VLOOKUP('Library Prep'!$L86, OFFSET(Indices!$G$8:$I$103, 0, MATCH('Library Prep'!$K86, Indices!$G$6:$S$6, 0)-1), 2, FALSE), 7)), "")</f>
        <v/>
      </c>
      <c r="J93" t="str">
        <f>IF(LEN($E93)&gt;0, IF('Library Prep'!$K$12 = "CD", IF(LEN(TRIM('Library Prep'!$D86))&gt;0, 'Library Prep'!$D86, ""), VLOOKUP($G93&amp;"-5", Indices!$E$8:$F$795, 2,FALSE)), "")</f>
        <v/>
      </c>
      <c r="K93" t="str">
        <f>IF(LEN($E93) &gt; 0, IF('Library Prep'!$K$12 &lt;&gt; "CD", IF(LEN(TRIM('Library Prep'!$C86)) &gt; 0, 'Library Prep'!$D86, ""), ""), "")</f>
        <v/>
      </c>
    </row>
    <row r="94" spans="1:11" x14ac:dyDescent="0.3">
      <c r="A94" t="str">
        <f>IF(LEN(TRIM('Library Prep'!$B87)) &gt; 0, TRIM('Library Prep'!$B87), "")</f>
        <v/>
      </c>
      <c r="B94" s="34" t="str">
        <f>IF(AND(LEN(TRIM('Library Prep'!$C$2)) &gt; 0, LEN(TRIM('Library Prep'!$B87))&gt;0), 'Library Prep'!$B87 &amp; "-" &amp; 'Library Prep'!$C$2, "")</f>
        <v/>
      </c>
      <c r="C94" s="34" t="str">
        <f>IF(AND(LEN(TRIM('Library Prep'!$C$2)) &gt; 0, LEN(TRIM('Library Prep'!$B87)) &gt; 0), 'Library Prep'!$C$2, "")</f>
        <v/>
      </c>
      <c r="D94" s="34" t="str">
        <f>IF(AND(LEN(TRIM('Library Prep'!$C$2)) &gt; 0, LEN(TRIM('Library Prep'!$B87)) &gt; 0), 'Library Prep'!$A87, "")</f>
        <v/>
      </c>
      <c r="E94" t="str">
        <f>IF(LEN(TRIM('Library Prep'!$B87)) = 0, "", IF('Library Prep'!$K$12="CD", 'Library Prep'!L87, RIGHT('Library Prep'!K87, 1)))</f>
        <v/>
      </c>
      <c r="F94" t="str">
        <f>IF(LEN($E94)&gt;0, IF('Library Prep'!$K$12 = "CD", VLOOKUP($E94, Indices!$G$8:$I$103, 2, FALSE), 'Library Prep'!$L87), "")</f>
        <v/>
      </c>
      <c r="G94" t="str">
        <f ca="1">IF(LEN($E94)&gt;0, IF('Library Prep'!$K$12 = "CD", VLOOKUP($F94, Indices!$E$8:$F$795, 2, FALSE), LEFT(VLOOKUP('Library Prep'!$L87, OFFSET(Indices!$G$8:$I$103, 0, MATCH('Library Prep'!$K87, Indices!$G$6:$S$6, 0)-1), 2, FALSE), 7)), "")</f>
        <v/>
      </c>
      <c r="H94" t="str">
        <f>IF(LEN($E94)&gt;0, IF('Library Prep'!$K$12 = "CD", VLOOKUP($E94, Indices!$G$8:$I$103, 3, FALSE), VLOOKUP($G94&amp;"-7", Indices!$E$8:$F$795, 2,FALSE)), "")</f>
        <v/>
      </c>
      <c r="I94" t="str">
        <f ca="1">IF(LEN($E94)&gt;0, IF('Library Prep'!$K$12 = "CD", VLOOKUP($H94, Indices!$E$8:$F$795, 2, FALSE), LEFT(VLOOKUP('Library Prep'!$L87, OFFSET(Indices!$G$8:$I$103, 0, MATCH('Library Prep'!$K87, Indices!$G$6:$S$6, 0)-1), 2, FALSE), 7)), "")</f>
        <v/>
      </c>
      <c r="J94" t="str">
        <f>IF(LEN($E94)&gt;0, IF('Library Prep'!$K$12 = "CD", IF(LEN(TRIM('Library Prep'!$D87))&gt;0, 'Library Prep'!$D87, ""), VLOOKUP($G94&amp;"-5", Indices!$E$8:$F$795, 2,FALSE)), "")</f>
        <v/>
      </c>
      <c r="K94" t="str">
        <f>IF(LEN($E94) &gt; 0, IF('Library Prep'!$K$12 &lt;&gt; "CD", IF(LEN(TRIM('Library Prep'!$C87)) &gt; 0, 'Library Prep'!$D87, ""), ""), "")</f>
        <v/>
      </c>
    </row>
    <row r="95" spans="1:11" x14ac:dyDescent="0.3">
      <c r="A95" t="str">
        <f>IF(LEN(TRIM('Library Prep'!$B88)) &gt; 0, TRIM('Library Prep'!$B88), "")</f>
        <v/>
      </c>
      <c r="B95" s="34" t="str">
        <f>IF(AND(LEN(TRIM('Library Prep'!$C$2)) &gt; 0, LEN(TRIM('Library Prep'!$B88))&gt;0), 'Library Prep'!$B88 &amp; "-" &amp; 'Library Prep'!$C$2, "")</f>
        <v/>
      </c>
      <c r="C95" s="34" t="str">
        <f>IF(AND(LEN(TRIM('Library Prep'!$C$2)) &gt; 0, LEN(TRIM('Library Prep'!$B88)) &gt; 0), 'Library Prep'!$C$2, "")</f>
        <v/>
      </c>
      <c r="D95" s="34" t="str">
        <f>IF(AND(LEN(TRIM('Library Prep'!$C$2)) &gt; 0, LEN(TRIM('Library Prep'!$B88)) &gt; 0), 'Library Prep'!$A88, "")</f>
        <v/>
      </c>
      <c r="E95" t="str">
        <f>IF(LEN(TRIM('Library Prep'!$B88)) = 0, "", IF('Library Prep'!$K$12="CD", 'Library Prep'!L88, RIGHT('Library Prep'!K88, 1)))</f>
        <v/>
      </c>
      <c r="F95" t="str">
        <f>IF(LEN($E95)&gt;0, IF('Library Prep'!$K$12 = "CD", VLOOKUP($E95, Indices!$G$8:$I$103, 2, FALSE), 'Library Prep'!$L88), "")</f>
        <v/>
      </c>
      <c r="G95" t="str">
        <f ca="1">IF(LEN($E95)&gt;0, IF('Library Prep'!$K$12 = "CD", VLOOKUP($F95, Indices!$E$8:$F$795, 2, FALSE), LEFT(VLOOKUP('Library Prep'!$L88, OFFSET(Indices!$G$8:$I$103, 0, MATCH('Library Prep'!$K88, Indices!$G$6:$S$6, 0)-1), 2, FALSE), 7)), "")</f>
        <v/>
      </c>
      <c r="H95" t="str">
        <f>IF(LEN($E95)&gt;0, IF('Library Prep'!$K$12 = "CD", VLOOKUP($E95, Indices!$G$8:$I$103, 3, FALSE), VLOOKUP($G95&amp;"-7", Indices!$E$8:$F$795, 2,FALSE)), "")</f>
        <v/>
      </c>
      <c r="I95" t="str">
        <f ca="1">IF(LEN($E95)&gt;0, IF('Library Prep'!$K$12 = "CD", VLOOKUP($H95, Indices!$E$8:$F$795, 2, FALSE), LEFT(VLOOKUP('Library Prep'!$L88, OFFSET(Indices!$G$8:$I$103, 0, MATCH('Library Prep'!$K88, Indices!$G$6:$S$6, 0)-1), 2, FALSE), 7)), "")</f>
        <v/>
      </c>
      <c r="J95" t="str">
        <f>IF(LEN($E95)&gt;0, IF('Library Prep'!$K$12 = "CD", IF(LEN(TRIM('Library Prep'!$D88))&gt;0, 'Library Prep'!$D88, ""), VLOOKUP($G95&amp;"-5", Indices!$E$8:$F$795, 2,FALSE)), "")</f>
        <v/>
      </c>
      <c r="K95" t="str">
        <f>IF(LEN($E95) &gt; 0, IF('Library Prep'!$K$12 &lt;&gt; "CD", IF(LEN(TRIM('Library Prep'!$C88)) &gt; 0, 'Library Prep'!$D88, ""), ""), "")</f>
        <v/>
      </c>
    </row>
    <row r="96" spans="1:11" x14ac:dyDescent="0.3">
      <c r="A96" t="str">
        <f>IF(LEN(TRIM('Library Prep'!$B89)) &gt; 0, TRIM('Library Prep'!$B89), "")</f>
        <v/>
      </c>
      <c r="B96" s="34" t="str">
        <f>IF(AND(LEN(TRIM('Library Prep'!$C$2)) &gt; 0, LEN(TRIM('Library Prep'!$B89))&gt;0), 'Library Prep'!$B89 &amp; "-" &amp; 'Library Prep'!$C$2, "")</f>
        <v/>
      </c>
      <c r="C96" s="34" t="str">
        <f>IF(AND(LEN(TRIM('Library Prep'!$C$2)) &gt; 0, LEN(TRIM('Library Prep'!$B89)) &gt; 0), 'Library Prep'!$C$2, "")</f>
        <v/>
      </c>
      <c r="D96" s="34" t="str">
        <f>IF(AND(LEN(TRIM('Library Prep'!$C$2)) &gt; 0, LEN(TRIM('Library Prep'!$B89)) &gt; 0), 'Library Prep'!$A89, "")</f>
        <v/>
      </c>
      <c r="E96" t="str">
        <f>IF(LEN(TRIM('Library Prep'!$B89)) = 0, "", IF('Library Prep'!$K$12="CD", 'Library Prep'!L89, RIGHT('Library Prep'!K89, 1)))</f>
        <v/>
      </c>
      <c r="F96" t="str">
        <f>IF(LEN($E96)&gt;0, IF('Library Prep'!$K$12 = "CD", VLOOKUP($E96, Indices!$G$8:$I$103, 2, FALSE), 'Library Prep'!$L89), "")</f>
        <v/>
      </c>
      <c r="G96" t="str">
        <f ca="1">IF(LEN($E96)&gt;0, IF('Library Prep'!$K$12 = "CD", VLOOKUP($F96, Indices!$E$8:$F$795, 2, FALSE), LEFT(VLOOKUP('Library Prep'!$L89, OFFSET(Indices!$G$8:$I$103, 0, MATCH('Library Prep'!$K89, Indices!$G$6:$S$6, 0)-1), 2, FALSE), 7)), "")</f>
        <v/>
      </c>
      <c r="H96" t="str">
        <f>IF(LEN($E96)&gt;0, IF('Library Prep'!$K$12 = "CD", VLOOKUP($E96, Indices!$G$8:$I$103, 3, FALSE), VLOOKUP($G96&amp;"-7", Indices!$E$8:$F$795, 2,FALSE)), "")</f>
        <v/>
      </c>
      <c r="I96" t="str">
        <f ca="1">IF(LEN($E96)&gt;0, IF('Library Prep'!$K$12 = "CD", VLOOKUP($H96, Indices!$E$8:$F$795, 2, FALSE), LEFT(VLOOKUP('Library Prep'!$L89, OFFSET(Indices!$G$8:$I$103, 0, MATCH('Library Prep'!$K89, Indices!$G$6:$S$6, 0)-1), 2, FALSE), 7)), "")</f>
        <v/>
      </c>
      <c r="J96" t="str">
        <f>IF(LEN($E96)&gt;0, IF('Library Prep'!$K$12 = "CD", IF(LEN(TRIM('Library Prep'!$D89))&gt;0, 'Library Prep'!$D89, ""), VLOOKUP($G96&amp;"-5", Indices!$E$8:$F$795, 2,FALSE)), "")</f>
        <v/>
      </c>
      <c r="K96" t="str">
        <f>IF(LEN($E96) &gt; 0, IF('Library Prep'!$K$12 &lt;&gt; "CD", IF(LEN(TRIM('Library Prep'!$C89)) &gt; 0, 'Library Prep'!$D89, ""), ""), "")</f>
        <v/>
      </c>
    </row>
    <row r="97" spans="1:11" x14ac:dyDescent="0.3">
      <c r="A97" t="str">
        <f>IF(LEN(TRIM('Library Prep'!$B90)) &gt; 0, TRIM('Library Prep'!$B90), "")</f>
        <v/>
      </c>
      <c r="B97" s="34" t="str">
        <f>IF(AND(LEN(TRIM('Library Prep'!$C$2)) &gt; 0, LEN(TRIM('Library Prep'!$B90))&gt;0), 'Library Prep'!$B90 &amp; "-" &amp; 'Library Prep'!$C$2, "")</f>
        <v/>
      </c>
      <c r="C97" s="34" t="str">
        <f>IF(AND(LEN(TRIM('Library Prep'!$C$2)) &gt; 0, LEN(TRIM('Library Prep'!$B90)) &gt; 0), 'Library Prep'!$C$2, "")</f>
        <v/>
      </c>
      <c r="D97" s="34" t="str">
        <f>IF(AND(LEN(TRIM('Library Prep'!$C$2)) &gt; 0, LEN(TRIM('Library Prep'!$B90)) &gt; 0), 'Library Prep'!$A90, "")</f>
        <v/>
      </c>
      <c r="E97" t="str">
        <f>IF(LEN(TRIM('Library Prep'!$B90)) = 0, "", IF('Library Prep'!$K$12="CD", 'Library Prep'!L90, RIGHT('Library Prep'!K90, 1)))</f>
        <v/>
      </c>
      <c r="F97" t="str">
        <f>IF(LEN($E97)&gt;0, IF('Library Prep'!$K$12 = "CD", VLOOKUP($E97, Indices!$G$8:$I$103, 2, FALSE), 'Library Prep'!$L90), "")</f>
        <v/>
      </c>
      <c r="G97" t="str">
        <f ca="1">IF(LEN($E97)&gt;0, IF('Library Prep'!$K$12 = "CD", VLOOKUP($F97, Indices!$E$8:$F$795, 2, FALSE), LEFT(VLOOKUP('Library Prep'!$L90, OFFSET(Indices!$G$8:$I$103, 0, MATCH('Library Prep'!$K90, Indices!$G$6:$S$6, 0)-1), 2, FALSE), 7)), "")</f>
        <v/>
      </c>
      <c r="H97" t="str">
        <f>IF(LEN($E97)&gt;0, IF('Library Prep'!$K$12 = "CD", VLOOKUP($E97, Indices!$G$8:$I$103, 3, FALSE), VLOOKUP($G97&amp;"-7", Indices!$E$8:$F$795, 2,FALSE)), "")</f>
        <v/>
      </c>
      <c r="I97" t="str">
        <f ca="1">IF(LEN($E97)&gt;0, IF('Library Prep'!$K$12 = "CD", VLOOKUP($H97, Indices!$E$8:$F$795, 2, FALSE), LEFT(VLOOKUP('Library Prep'!$L90, OFFSET(Indices!$G$8:$I$103, 0, MATCH('Library Prep'!$K90, Indices!$G$6:$S$6, 0)-1), 2, FALSE), 7)), "")</f>
        <v/>
      </c>
      <c r="J97" t="str">
        <f>IF(LEN($E97)&gt;0, IF('Library Prep'!$K$12 = "CD", IF(LEN(TRIM('Library Prep'!$D90))&gt;0, 'Library Prep'!$D90, ""), VLOOKUP($G97&amp;"-5", Indices!$E$8:$F$795, 2,FALSE)), "")</f>
        <v/>
      </c>
      <c r="K97" t="str">
        <f>IF(LEN($E97) &gt; 0, IF('Library Prep'!$K$12 &lt;&gt; "CD", IF(LEN(TRIM('Library Prep'!$C90)) &gt; 0, 'Library Prep'!$D90, ""), ""), "")</f>
        <v/>
      </c>
    </row>
    <row r="98" spans="1:11" x14ac:dyDescent="0.3">
      <c r="A98" t="str">
        <f>IF(LEN(TRIM('Library Prep'!$B91)) &gt; 0, TRIM('Library Prep'!$B91), "")</f>
        <v/>
      </c>
      <c r="B98" s="34" t="str">
        <f>IF(AND(LEN(TRIM('Library Prep'!$C$2)) &gt; 0, LEN(TRIM('Library Prep'!$B91))&gt;0), 'Library Prep'!$B91 &amp; "-" &amp; 'Library Prep'!$C$2, "")</f>
        <v/>
      </c>
      <c r="C98" s="34" t="str">
        <f>IF(AND(LEN(TRIM('Library Prep'!$C$2)) &gt; 0, LEN(TRIM('Library Prep'!$B91)) &gt; 0), 'Library Prep'!$C$2, "")</f>
        <v/>
      </c>
      <c r="D98" s="34" t="str">
        <f>IF(AND(LEN(TRIM('Library Prep'!$C$2)) &gt; 0, LEN(TRIM('Library Prep'!$B91)) &gt; 0), 'Library Prep'!$A91, "")</f>
        <v/>
      </c>
      <c r="E98" t="str">
        <f>IF(LEN(TRIM('Library Prep'!$B91)) = 0, "", IF('Library Prep'!$K$12="CD", 'Library Prep'!L91, RIGHT('Library Prep'!K91, 1)))</f>
        <v/>
      </c>
      <c r="F98" t="str">
        <f>IF(LEN($E98)&gt;0, IF('Library Prep'!$K$12 = "CD", VLOOKUP($E98, Indices!$G$8:$I$103, 2, FALSE), 'Library Prep'!$L91), "")</f>
        <v/>
      </c>
      <c r="G98" t="str">
        <f ca="1">IF(LEN($E98)&gt;0, IF('Library Prep'!$K$12 = "CD", VLOOKUP($F98, Indices!$E$8:$F$795, 2, FALSE), LEFT(VLOOKUP('Library Prep'!$L91, OFFSET(Indices!$G$8:$I$103, 0, MATCH('Library Prep'!$K91, Indices!$G$6:$S$6, 0)-1), 2, FALSE), 7)), "")</f>
        <v/>
      </c>
      <c r="H98" t="str">
        <f>IF(LEN($E98)&gt;0, IF('Library Prep'!$K$12 = "CD", VLOOKUP($E98, Indices!$G$8:$I$103, 3, FALSE), VLOOKUP($G98&amp;"-7", Indices!$E$8:$F$795, 2,FALSE)), "")</f>
        <v/>
      </c>
      <c r="I98" t="str">
        <f ca="1">IF(LEN($E98)&gt;0, IF('Library Prep'!$K$12 = "CD", VLOOKUP($H98, Indices!$E$8:$F$795, 2, FALSE), LEFT(VLOOKUP('Library Prep'!$L91, OFFSET(Indices!$G$8:$I$103, 0, MATCH('Library Prep'!$K91, Indices!$G$6:$S$6, 0)-1), 2, FALSE), 7)), "")</f>
        <v/>
      </c>
      <c r="J98" t="str">
        <f>IF(LEN($E98)&gt;0, IF('Library Prep'!$K$12 = "CD", IF(LEN(TRIM('Library Prep'!$D91))&gt;0, 'Library Prep'!$D91, ""), VLOOKUP($G98&amp;"-5", Indices!$E$8:$F$795, 2,FALSE)), "")</f>
        <v/>
      </c>
      <c r="K98" t="str">
        <f>IF(LEN($E98) &gt; 0, IF('Library Prep'!$K$12 &lt;&gt; "CD", IF(LEN(TRIM('Library Prep'!$C91)) &gt; 0, 'Library Prep'!$D91, ""), ""), "")</f>
        <v/>
      </c>
    </row>
    <row r="99" spans="1:11" x14ac:dyDescent="0.3">
      <c r="A99" t="str">
        <f>IF(LEN(TRIM('Library Prep'!$B92)) &gt; 0, TRIM('Library Prep'!$B92), "")</f>
        <v/>
      </c>
      <c r="B99" s="34" t="str">
        <f>IF(AND(LEN(TRIM('Library Prep'!$C$2)) &gt; 0, LEN(TRIM('Library Prep'!$B92))&gt;0), 'Library Prep'!$B92 &amp; "-" &amp; 'Library Prep'!$C$2, "")</f>
        <v/>
      </c>
      <c r="C99" s="34" t="str">
        <f>IF(AND(LEN(TRIM('Library Prep'!$C$2)) &gt; 0, LEN(TRIM('Library Prep'!$B92)) &gt; 0), 'Library Prep'!$C$2, "")</f>
        <v/>
      </c>
      <c r="D99" s="34" t="str">
        <f>IF(AND(LEN(TRIM('Library Prep'!$C$2)) &gt; 0, LEN(TRIM('Library Prep'!$B92)) &gt; 0), 'Library Prep'!$A92, "")</f>
        <v/>
      </c>
      <c r="E99" t="str">
        <f>IF(LEN(TRIM('Library Prep'!$B92)) = 0, "", IF('Library Prep'!$K$12="CD", 'Library Prep'!L92, RIGHT('Library Prep'!K92, 1)))</f>
        <v/>
      </c>
      <c r="F99" t="str">
        <f>IF(LEN($E99)&gt;0, IF('Library Prep'!$K$12 = "CD", VLOOKUP($E99, Indices!$G$8:$I$103, 2, FALSE), 'Library Prep'!$L92), "")</f>
        <v/>
      </c>
      <c r="G99" t="str">
        <f ca="1">IF(LEN($E99)&gt;0, IF('Library Prep'!$K$12 = "CD", VLOOKUP($F99, Indices!$E$8:$F$795, 2, FALSE), LEFT(VLOOKUP('Library Prep'!$L92, OFFSET(Indices!$G$8:$I$103, 0, MATCH('Library Prep'!$K92, Indices!$G$6:$S$6, 0)-1), 2, FALSE), 7)), "")</f>
        <v/>
      </c>
      <c r="H99" t="str">
        <f>IF(LEN($E99)&gt;0, IF('Library Prep'!$K$12 = "CD", VLOOKUP($E99, Indices!$G$8:$I$103, 3, FALSE), VLOOKUP($G99&amp;"-7", Indices!$E$8:$F$795, 2,FALSE)), "")</f>
        <v/>
      </c>
      <c r="I99" t="str">
        <f ca="1">IF(LEN($E99)&gt;0, IF('Library Prep'!$K$12 = "CD", VLOOKUP($H99, Indices!$E$8:$F$795, 2, FALSE), LEFT(VLOOKUP('Library Prep'!$L92, OFFSET(Indices!$G$8:$I$103, 0, MATCH('Library Prep'!$K92, Indices!$G$6:$S$6, 0)-1), 2, FALSE), 7)), "")</f>
        <v/>
      </c>
      <c r="J99" t="str">
        <f>IF(LEN($E99)&gt;0, IF('Library Prep'!$K$12 = "CD", IF(LEN(TRIM('Library Prep'!$D92))&gt;0, 'Library Prep'!$D92, ""), VLOOKUP($G99&amp;"-5", Indices!$E$8:$F$795, 2,FALSE)), "")</f>
        <v/>
      </c>
      <c r="K99" t="str">
        <f>IF(LEN($E99) &gt; 0, IF('Library Prep'!$K$12 &lt;&gt; "CD", IF(LEN(TRIM('Library Prep'!$C92)) &gt; 0, 'Library Prep'!$D92, ""), ""), "")</f>
        <v/>
      </c>
    </row>
    <row r="100" spans="1:11" x14ac:dyDescent="0.3">
      <c r="A100" t="str">
        <f>IF(LEN(TRIM('Library Prep'!$B93)) &gt; 0, TRIM('Library Prep'!$B93), "")</f>
        <v/>
      </c>
      <c r="B100" s="34" t="str">
        <f>IF(AND(LEN(TRIM('Library Prep'!$C$2)) &gt; 0, LEN(TRIM('Library Prep'!$B93))&gt;0), 'Library Prep'!$B93 &amp; "-" &amp; 'Library Prep'!$C$2, "")</f>
        <v/>
      </c>
      <c r="C100" s="34" t="str">
        <f>IF(AND(LEN(TRIM('Library Prep'!$C$2)) &gt; 0, LEN(TRIM('Library Prep'!$B93)) &gt; 0), 'Library Prep'!$C$2, "")</f>
        <v/>
      </c>
      <c r="D100" s="34" t="str">
        <f>IF(AND(LEN(TRIM('Library Prep'!$C$2)) &gt; 0, LEN(TRIM('Library Prep'!$B93)) &gt; 0), 'Library Prep'!$A93, "")</f>
        <v/>
      </c>
      <c r="E100" t="str">
        <f>IF(LEN(TRIM('Library Prep'!$B93)) = 0, "", IF('Library Prep'!$K$12="CD", 'Library Prep'!L93, RIGHT('Library Prep'!K93, 1)))</f>
        <v/>
      </c>
      <c r="F100" t="str">
        <f>IF(LEN($E100)&gt;0, IF('Library Prep'!$K$12 = "CD", VLOOKUP($E100, Indices!$G$8:$I$103, 2, FALSE), 'Library Prep'!$L93), "")</f>
        <v/>
      </c>
      <c r="G100" t="str">
        <f ca="1">IF(LEN($E100)&gt;0, IF('Library Prep'!$K$12 = "CD", VLOOKUP($F100, Indices!$E$8:$F$795, 2, FALSE), LEFT(VLOOKUP('Library Prep'!$L93, OFFSET(Indices!$G$8:$I$103, 0, MATCH('Library Prep'!$K93, Indices!$G$6:$S$6, 0)-1), 2, FALSE), 7)), "")</f>
        <v/>
      </c>
      <c r="H100" t="str">
        <f>IF(LEN($E100)&gt;0, IF('Library Prep'!$K$12 = "CD", VLOOKUP($E100, Indices!$G$8:$I$103, 3, FALSE), VLOOKUP($G100&amp;"-7", Indices!$E$8:$F$795, 2,FALSE)), "")</f>
        <v/>
      </c>
      <c r="I100" t="str">
        <f ca="1">IF(LEN($E100)&gt;0, IF('Library Prep'!$K$12 = "CD", VLOOKUP($H100, Indices!$E$8:$F$795, 2, FALSE), LEFT(VLOOKUP('Library Prep'!$L93, OFFSET(Indices!$G$8:$I$103, 0, MATCH('Library Prep'!$K93, Indices!$G$6:$S$6, 0)-1), 2, FALSE), 7)), "")</f>
        <v/>
      </c>
      <c r="J100" t="str">
        <f>IF(LEN($E100)&gt;0, IF('Library Prep'!$K$12 = "CD", IF(LEN(TRIM('Library Prep'!$D93))&gt;0, 'Library Prep'!$D93, ""), VLOOKUP($G100&amp;"-5", Indices!$E$8:$F$795, 2,FALSE)), "")</f>
        <v/>
      </c>
      <c r="K100" t="str">
        <f>IF(LEN($E100) &gt; 0, IF('Library Prep'!$K$12 &lt;&gt; "CD", IF(LEN(TRIM('Library Prep'!$C93)) &gt; 0, 'Library Prep'!$D93, ""), ""), "")</f>
        <v/>
      </c>
    </row>
    <row r="101" spans="1:11" x14ac:dyDescent="0.3">
      <c r="A101" t="str">
        <f>IF(LEN(TRIM('Library Prep'!$B94)) &gt; 0, TRIM('Library Prep'!$B94), "")</f>
        <v/>
      </c>
      <c r="B101" s="34" t="str">
        <f>IF(AND(LEN(TRIM('Library Prep'!$C$2)) &gt; 0, LEN(TRIM('Library Prep'!$B94))&gt;0), 'Library Prep'!$B94 &amp; "-" &amp; 'Library Prep'!$C$2, "")</f>
        <v/>
      </c>
      <c r="C101" s="34" t="str">
        <f>IF(AND(LEN(TRIM('Library Prep'!$C$2)) &gt; 0, LEN(TRIM('Library Prep'!$B94)) &gt; 0), 'Library Prep'!$C$2, "")</f>
        <v/>
      </c>
      <c r="D101" s="34" t="str">
        <f>IF(AND(LEN(TRIM('Library Prep'!$C$2)) &gt; 0, LEN(TRIM('Library Prep'!$B94)) &gt; 0), 'Library Prep'!$A94, "")</f>
        <v/>
      </c>
      <c r="E101" t="str">
        <f>IF(LEN(TRIM('Library Prep'!$B94)) = 0, "", IF('Library Prep'!$K$12="CD", 'Library Prep'!L94, RIGHT('Library Prep'!K94, 1)))</f>
        <v/>
      </c>
      <c r="F101" t="str">
        <f>IF(LEN($E101)&gt;0, IF('Library Prep'!$K$12 = "CD", VLOOKUP($E101, Indices!$G$8:$I$103, 2, FALSE), 'Library Prep'!$L94), "")</f>
        <v/>
      </c>
      <c r="G101" t="str">
        <f ca="1">IF(LEN($E101)&gt;0, IF('Library Prep'!$K$12 = "CD", VLOOKUP($F101, Indices!$E$8:$F$795, 2, FALSE), LEFT(VLOOKUP('Library Prep'!$L94, OFFSET(Indices!$G$8:$I$103, 0, MATCH('Library Prep'!$K94, Indices!$G$6:$S$6, 0)-1), 2, FALSE), 7)), "")</f>
        <v/>
      </c>
      <c r="H101" t="str">
        <f>IF(LEN($E101)&gt;0, IF('Library Prep'!$K$12 = "CD", VLOOKUP($E101, Indices!$G$8:$I$103, 3, FALSE), VLOOKUP($G101&amp;"-7", Indices!$E$8:$F$795, 2,FALSE)), "")</f>
        <v/>
      </c>
      <c r="I101" t="str">
        <f ca="1">IF(LEN($E101)&gt;0, IF('Library Prep'!$K$12 = "CD", VLOOKUP($H101, Indices!$E$8:$F$795, 2, FALSE), LEFT(VLOOKUP('Library Prep'!$L94, OFFSET(Indices!$G$8:$I$103, 0, MATCH('Library Prep'!$K94, Indices!$G$6:$S$6, 0)-1), 2, FALSE), 7)), "")</f>
        <v/>
      </c>
      <c r="J101" t="str">
        <f>IF(LEN($E101)&gt;0, IF('Library Prep'!$K$12 = "CD", IF(LEN(TRIM('Library Prep'!$D94))&gt;0, 'Library Prep'!$D94, ""), VLOOKUP($G101&amp;"-5", Indices!$E$8:$F$795, 2,FALSE)), "")</f>
        <v/>
      </c>
      <c r="K101" t="str">
        <f>IF(LEN($E101) &gt; 0, IF('Library Prep'!$K$12 &lt;&gt; "CD", IF(LEN(TRIM('Library Prep'!$C94)) &gt; 0, 'Library Prep'!$D94, ""), ""), "")</f>
        <v/>
      </c>
    </row>
    <row r="102" spans="1:11" x14ac:dyDescent="0.3">
      <c r="A102" t="str">
        <f>IF(LEN(TRIM('Library Prep'!$B95)) &gt; 0, TRIM('Library Prep'!$B95), "")</f>
        <v/>
      </c>
      <c r="B102" s="34" t="str">
        <f>IF(AND(LEN(TRIM('Library Prep'!$C$2)) &gt; 0, LEN(TRIM('Library Prep'!$B95))&gt;0), 'Library Prep'!$B95 &amp; "-" &amp; 'Library Prep'!$C$2, "")</f>
        <v/>
      </c>
      <c r="C102" s="34" t="str">
        <f>IF(AND(LEN(TRIM('Library Prep'!$C$2)) &gt; 0, LEN(TRIM('Library Prep'!$B95)) &gt; 0), 'Library Prep'!$C$2, "")</f>
        <v/>
      </c>
      <c r="D102" s="34" t="str">
        <f>IF(AND(LEN(TRIM('Library Prep'!$C$2)) &gt; 0, LEN(TRIM('Library Prep'!$B95)) &gt; 0), 'Library Prep'!$A95, "")</f>
        <v/>
      </c>
      <c r="E102" t="str">
        <f>IF(LEN(TRIM('Library Prep'!$B95)) = 0, "", IF('Library Prep'!$K$12="CD", 'Library Prep'!L95, RIGHT('Library Prep'!K95, 1)))</f>
        <v/>
      </c>
      <c r="F102" t="str">
        <f>IF(LEN($E102)&gt;0, IF('Library Prep'!$K$12 = "CD", VLOOKUP($E102, Indices!$G$8:$I$103, 2, FALSE), 'Library Prep'!$L95), "")</f>
        <v/>
      </c>
      <c r="G102" t="str">
        <f ca="1">IF(LEN($E102)&gt;0, IF('Library Prep'!$K$12 = "CD", VLOOKUP($F102, Indices!$E$8:$F$795, 2, FALSE), LEFT(VLOOKUP('Library Prep'!$L95, OFFSET(Indices!$G$8:$I$103, 0, MATCH('Library Prep'!$K95, Indices!$G$6:$S$6, 0)-1), 2, FALSE), 7)), "")</f>
        <v/>
      </c>
      <c r="H102" t="str">
        <f>IF(LEN($E102)&gt;0, IF('Library Prep'!$K$12 = "CD", VLOOKUP($E102, Indices!$G$8:$I$103, 3, FALSE), VLOOKUP($G102&amp;"-7", Indices!$E$8:$F$795, 2,FALSE)), "")</f>
        <v/>
      </c>
      <c r="I102" t="str">
        <f ca="1">IF(LEN($E102)&gt;0, IF('Library Prep'!$K$12 = "CD", VLOOKUP($H102, Indices!$E$8:$F$795, 2, FALSE), LEFT(VLOOKUP('Library Prep'!$L95, OFFSET(Indices!$G$8:$I$103, 0, MATCH('Library Prep'!$K95, Indices!$G$6:$S$6, 0)-1), 2, FALSE), 7)), "")</f>
        <v/>
      </c>
      <c r="J102" t="str">
        <f>IF(LEN($E102)&gt;0, IF('Library Prep'!$K$12 = "CD", IF(LEN(TRIM('Library Prep'!$D95))&gt;0, 'Library Prep'!$D95, ""), VLOOKUP($G102&amp;"-5", Indices!$E$8:$F$795, 2,FALSE)), "")</f>
        <v/>
      </c>
      <c r="K102" t="str">
        <f>IF(LEN($E102) &gt; 0, IF('Library Prep'!$K$12 &lt;&gt; "CD", IF(LEN(TRIM('Library Prep'!$C95)) &gt; 0, 'Library Prep'!$D95, ""), ""), "")</f>
        <v/>
      </c>
    </row>
    <row r="103" spans="1:11" x14ac:dyDescent="0.3">
      <c r="A103" t="str">
        <f>IF(LEN(TRIM('Library Prep'!$B96)) &gt; 0, TRIM('Library Prep'!$B96), "")</f>
        <v/>
      </c>
      <c r="B103" s="34" t="str">
        <f>IF(AND(LEN(TRIM('Library Prep'!$C$2)) &gt; 0, LEN(TRIM('Library Prep'!$B96))&gt;0), 'Library Prep'!$B96 &amp; "-" &amp; 'Library Prep'!$C$2, "")</f>
        <v/>
      </c>
      <c r="C103" s="34" t="str">
        <f>IF(AND(LEN(TRIM('Library Prep'!$C$2)) &gt; 0, LEN(TRIM('Library Prep'!$B96)) &gt; 0), 'Library Prep'!$C$2, "")</f>
        <v/>
      </c>
      <c r="D103" s="34" t="str">
        <f>IF(AND(LEN(TRIM('Library Prep'!$C$2)) &gt; 0, LEN(TRIM('Library Prep'!$B96)) &gt; 0), 'Library Prep'!$A96, "")</f>
        <v/>
      </c>
      <c r="E103" t="str">
        <f>IF(LEN(TRIM('Library Prep'!$B96)) = 0, "", IF('Library Prep'!$K$12="CD", 'Library Prep'!L96, RIGHT('Library Prep'!K96, 1)))</f>
        <v/>
      </c>
      <c r="F103" t="str">
        <f>IF(LEN($E103)&gt;0, IF('Library Prep'!$K$12 = "CD", VLOOKUP($E103, Indices!$G$8:$I$103, 2, FALSE), 'Library Prep'!$L96), "")</f>
        <v/>
      </c>
      <c r="G103" t="str">
        <f ca="1">IF(LEN($E103)&gt;0, IF('Library Prep'!$K$12 = "CD", VLOOKUP($F103, Indices!$E$8:$F$795, 2, FALSE), LEFT(VLOOKUP('Library Prep'!$L96, OFFSET(Indices!$G$8:$I$103, 0, MATCH('Library Prep'!$K96, Indices!$G$6:$S$6, 0)-1), 2, FALSE), 7)), "")</f>
        <v/>
      </c>
      <c r="H103" t="str">
        <f>IF(LEN($E103)&gt;0, IF('Library Prep'!$K$12 = "CD", VLOOKUP($E103, Indices!$G$8:$I$103, 3, FALSE), VLOOKUP($G103&amp;"-7", Indices!$E$8:$F$795, 2,FALSE)), "")</f>
        <v/>
      </c>
      <c r="I103" t="str">
        <f ca="1">IF(LEN($E103)&gt;0, IF('Library Prep'!$K$12 = "CD", VLOOKUP($H103, Indices!$E$8:$F$795, 2, FALSE), LEFT(VLOOKUP('Library Prep'!$L96, OFFSET(Indices!$G$8:$I$103, 0, MATCH('Library Prep'!$K96, Indices!$G$6:$S$6, 0)-1), 2, FALSE), 7)), "")</f>
        <v/>
      </c>
      <c r="J103" t="str">
        <f>IF(LEN($E103)&gt;0, IF('Library Prep'!$K$12 = "CD", IF(LEN(TRIM('Library Prep'!$D96))&gt;0, 'Library Prep'!$D96, ""), VLOOKUP($G103&amp;"-5", Indices!$E$8:$F$795, 2,FALSE)), "")</f>
        <v/>
      </c>
      <c r="K103" t="str">
        <f>IF(LEN($E103) &gt; 0, IF('Library Prep'!$K$12 &lt;&gt; "CD", IF(LEN(TRIM('Library Prep'!$C96)) &gt; 0, 'Library Prep'!$D96, ""), ""), "")</f>
        <v/>
      </c>
    </row>
    <row r="104" spans="1:11" x14ac:dyDescent="0.3">
      <c r="A104" t="str">
        <f>IF(LEN(TRIM('Library Prep'!$B97)) &gt; 0, TRIM('Library Prep'!$B97), "")</f>
        <v/>
      </c>
      <c r="B104" s="34" t="str">
        <f>IF(AND(LEN(TRIM('Library Prep'!$C$2)) &gt; 0, LEN(TRIM('Library Prep'!$B97))&gt;0), 'Library Prep'!$B97 &amp; "-" &amp; 'Library Prep'!$C$2, "")</f>
        <v/>
      </c>
      <c r="C104" s="34" t="str">
        <f>IF(AND(LEN(TRIM('Library Prep'!$C$2)) &gt; 0, LEN(TRIM('Library Prep'!$B97)) &gt; 0), 'Library Prep'!$C$2, "")</f>
        <v/>
      </c>
      <c r="D104" s="34" t="str">
        <f>IF(AND(LEN(TRIM('Library Prep'!$C$2)) &gt; 0, LEN(TRIM('Library Prep'!$B97)) &gt; 0), 'Library Prep'!$A97, "")</f>
        <v/>
      </c>
      <c r="E104" t="str">
        <f>IF(LEN(TRIM('Library Prep'!$B97)) = 0, "", IF('Library Prep'!$K$12="CD", 'Library Prep'!L97, RIGHT('Library Prep'!K97, 1)))</f>
        <v/>
      </c>
      <c r="F104" t="str">
        <f>IF(LEN($E104)&gt;0, IF('Library Prep'!$K$12 = "CD", VLOOKUP($E104, Indices!$G$8:$I$103, 2, FALSE), 'Library Prep'!$L97), "")</f>
        <v/>
      </c>
      <c r="G104" t="str">
        <f ca="1">IF(LEN($E104)&gt;0, IF('Library Prep'!$K$12 = "CD", VLOOKUP($F104, Indices!$E$8:$F$795, 2, FALSE), LEFT(VLOOKUP('Library Prep'!$L97, OFFSET(Indices!$G$8:$I$103, 0, MATCH('Library Prep'!$K97, Indices!$G$6:$S$6, 0)-1), 2, FALSE), 7)), "")</f>
        <v/>
      </c>
      <c r="H104" t="str">
        <f>IF(LEN($E104)&gt;0, IF('Library Prep'!$K$12 = "CD", VLOOKUP($E104, Indices!$G$8:$I$103, 3, FALSE), VLOOKUP($G104&amp;"-7", Indices!$E$8:$F$795, 2,FALSE)), "")</f>
        <v/>
      </c>
      <c r="I104" t="str">
        <f ca="1">IF(LEN($E104)&gt;0, IF('Library Prep'!$K$12 = "CD", VLOOKUP($H104, Indices!$E$8:$F$795, 2, FALSE), LEFT(VLOOKUP('Library Prep'!$L97, OFFSET(Indices!$G$8:$I$103, 0, MATCH('Library Prep'!$K97, Indices!$G$6:$S$6, 0)-1), 2, FALSE), 7)), "")</f>
        <v/>
      </c>
      <c r="J104" t="str">
        <f>IF(LEN($E104)&gt;0, IF('Library Prep'!$K$12 = "CD", IF(LEN(TRIM('Library Prep'!$D97))&gt;0, 'Library Prep'!$D97, ""), VLOOKUP($G104&amp;"-5", Indices!$E$8:$F$795, 2,FALSE)), "")</f>
        <v/>
      </c>
      <c r="K104" t="str">
        <f>IF(LEN($E104) &gt; 0, IF('Library Prep'!$K$12 &lt;&gt; "CD", IF(LEN(TRIM('Library Prep'!$C97)) &gt; 0, 'Library Prep'!$D97, ""), ""), "")</f>
        <v/>
      </c>
    </row>
    <row r="105" spans="1:11" x14ac:dyDescent="0.3">
      <c r="A105" t="str">
        <f>IF(LEN(TRIM('Library Prep'!$B98)) &gt; 0, TRIM('Library Prep'!$B98), "")</f>
        <v/>
      </c>
      <c r="B105" s="34" t="str">
        <f>IF(AND(LEN(TRIM('Library Prep'!$C$2)) &gt; 0, LEN(TRIM('Library Prep'!$B98))&gt;0), 'Library Prep'!$B98 &amp; "-" &amp; 'Library Prep'!$C$2, "")</f>
        <v/>
      </c>
      <c r="C105" s="34" t="str">
        <f>IF(AND(LEN(TRIM('Library Prep'!$C$2)) &gt; 0, LEN(TRIM('Library Prep'!$B98)) &gt; 0), 'Library Prep'!$C$2, "")</f>
        <v/>
      </c>
      <c r="D105" s="34" t="str">
        <f>IF(AND(LEN(TRIM('Library Prep'!$C$2)) &gt; 0, LEN(TRIM('Library Prep'!$B98)) &gt; 0), 'Library Prep'!$A98, "")</f>
        <v/>
      </c>
      <c r="E105" t="str">
        <f>IF(LEN(TRIM('Library Prep'!$B98)) = 0, "", IF('Library Prep'!$K$12="CD", 'Library Prep'!L98, RIGHT('Library Prep'!K98, 1)))</f>
        <v/>
      </c>
      <c r="F105" t="str">
        <f>IF(LEN($E105)&gt;0, IF('Library Prep'!$K$12 = "CD", VLOOKUP($E105, Indices!$G$8:$I$103, 2, FALSE), 'Library Prep'!$L98), "")</f>
        <v/>
      </c>
      <c r="G105" t="str">
        <f ca="1">IF(LEN($E105)&gt;0, IF('Library Prep'!$K$12 = "CD", VLOOKUP($F105, Indices!$E$8:$F$795, 2, FALSE), LEFT(VLOOKUP('Library Prep'!$L98, OFFSET(Indices!$G$8:$I$103, 0, MATCH('Library Prep'!$K98, Indices!$G$6:$S$6, 0)-1), 2, FALSE), 7)), "")</f>
        <v/>
      </c>
      <c r="H105" t="str">
        <f>IF(LEN($E105)&gt;0, IF('Library Prep'!$K$12 = "CD", VLOOKUP($E105, Indices!$G$8:$I$103, 3, FALSE), VLOOKUP($G105&amp;"-7", Indices!$E$8:$F$795, 2,FALSE)), "")</f>
        <v/>
      </c>
      <c r="I105" t="str">
        <f ca="1">IF(LEN($E105)&gt;0, IF('Library Prep'!$K$12 = "CD", VLOOKUP($H105, Indices!$E$8:$F$795, 2, FALSE), LEFT(VLOOKUP('Library Prep'!$L98, OFFSET(Indices!$G$8:$I$103, 0, MATCH('Library Prep'!$K98, Indices!$G$6:$S$6, 0)-1), 2, FALSE), 7)), "")</f>
        <v/>
      </c>
      <c r="J105" t="str">
        <f>IF(LEN($E105)&gt;0, IF('Library Prep'!$K$12 = "CD", IF(LEN(TRIM('Library Prep'!$D98))&gt;0, 'Library Prep'!$D98, ""), VLOOKUP($G105&amp;"-5", Indices!$E$8:$F$795, 2,FALSE)), "")</f>
        <v/>
      </c>
      <c r="K105" t="str">
        <f>IF(LEN($E105) &gt; 0, IF('Library Prep'!$K$12 &lt;&gt; "CD", IF(LEN(TRIM('Library Prep'!$C98)) &gt; 0, 'Library Prep'!$D98, ""), ""), "")</f>
        <v/>
      </c>
    </row>
    <row r="106" spans="1:11" x14ac:dyDescent="0.3">
      <c r="A106" t="str">
        <f>IF(LEN(TRIM('Library Prep'!$B99)) &gt; 0, TRIM('Library Prep'!$B99), "")</f>
        <v/>
      </c>
      <c r="B106" s="34" t="str">
        <f>IF(AND(LEN(TRIM('Library Prep'!$C$2)) &gt; 0, LEN(TRIM('Library Prep'!$B99))&gt;0), 'Library Prep'!$B99 &amp; "-" &amp; 'Library Prep'!$C$2, "")</f>
        <v/>
      </c>
      <c r="C106" s="34" t="str">
        <f>IF(AND(LEN(TRIM('Library Prep'!$C$2)) &gt; 0, LEN(TRIM('Library Prep'!$B99)) &gt; 0), 'Library Prep'!$C$2, "")</f>
        <v/>
      </c>
      <c r="D106" s="34" t="str">
        <f>IF(AND(LEN(TRIM('Library Prep'!$C$2)) &gt; 0, LEN(TRIM('Library Prep'!$B99)) &gt; 0), 'Library Prep'!$A99, "")</f>
        <v/>
      </c>
      <c r="E106" t="str">
        <f>IF(LEN(TRIM('Library Prep'!$B99)) = 0, "", IF('Library Prep'!$K$12="CD", 'Library Prep'!L99, RIGHT('Library Prep'!K99, 1)))</f>
        <v/>
      </c>
      <c r="F106" t="str">
        <f>IF(LEN($E106)&gt;0, IF('Library Prep'!$K$12 = "CD", VLOOKUP($E106, Indices!$G$8:$I$103, 2, FALSE), 'Library Prep'!$L99), "")</f>
        <v/>
      </c>
      <c r="G106" t="str">
        <f ca="1">IF(LEN($E106)&gt;0, IF('Library Prep'!$K$12 = "CD", VLOOKUP($F106, Indices!$E$8:$F$795, 2, FALSE), LEFT(VLOOKUP('Library Prep'!$L99, OFFSET(Indices!$G$8:$I$103, 0, MATCH('Library Prep'!$K99, Indices!$G$6:$S$6, 0)-1), 2, FALSE), 7)), "")</f>
        <v/>
      </c>
      <c r="H106" t="str">
        <f>IF(LEN($E106)&gt;0, IF('Library Prep'!$K$12 = "CD", VLOOKUP($E106, Indices!$G$8:$I$103, 3, FALSE), VLOOKUP($G106&amp;"-7", Indices!$E$8:$F$795, 2,FALSE)), "")</f>
        <v/>
      </c>
      <c r="I106" t="str">
        <f ca="1">IF(LEN($E106)&gt;0, IF('Library Prep'!$K$12 = "CD", VLOOKUP($H106, Indices!$E$8:$F$795, 2, FALSE), LEFT(VLOOKUP('Library Prep'!$L99, OFFSET(Indices!$G$8:$I$103, 0, MATCH('Library Prep'!$K99, Indices!$G$6:$S$6, 0)-1), 2, FALSE), 7)), "")</f>
        <v/>
      </c>
      <c r="J106" t="str">
        <f>IF(LEN($E106)&gt;0, IF('Library Prep'!$K$12 = "CD", IF(LEN(TRIM('Library Prep'!$D99))&gt;0, 'Library Prep'!$D99, ""), VLOOKUP($G106&amp;"-5", Indices!$E$8:$F$795, 2,FALSE)), "")</f>
        <v/>
      </c>
      <c r="K106" t="str">
        <f>IF(LEN($E106) &gt; 0, IF('Library Prep'!$K$12 &lt;&gt; "CD", IF(LEN(TRIM('Library Prep'!$C99)) &gt; 0, 'Library Prep'!$D99, ""), ""), "")</f>
        <v/>
      </c>
    </row>
    <row r="107" spans="1:11" x14ac:dyDescent="0.3">
      <c r="A107" t="str">
        <f>IF(LEN(TRIM('Library Prep'!$B100)) &gt; 0, TRIM('Library Prep'!$B100), "")</f>
        <v/>
      </c>
      <c r="B107" s="34" t="str">
        <f>IF(AND(LEN(TRIM('Library Prep'!$C$2)) &gt; 0, LEN(TRIM('Library Prep'!$B100))&gt;0), 'Library Prep'!$B100 &amp; "-" &amp; 'Library Prep'!$C$2, "")</f>
        <v/>
      </c>
      <c r="C107" s="34" t="str">
        <f>IF(AND(LEN(TRIM('Library Prep'!$C$2)) &gt; 0, LEN(TRIM('Library Prep'!$B100)) &gt; 0), 'Library Prep'!$C$2, "")</f>
        <v/>
      </c>
      <c r="D107" s="34" t="str">
        <f>IF(AND(LEN(TRIM('Library Prep'!$C$2)) &gt; 0, LEN(TRIM('Library Prep'!$B100)) &gt; 0), 'Library Prep'!$A100, "")</f>
        <v/>
      </c>
      <c r="E107" t="str">
        <f>IF(LEN(TRIM('Library Prep'!$B100)) = 0, "", IF('Library Prep'!$K$12="CD", 'Library Prep'!L100, RIGHT('Library Prep'!K100, 1)))</f>
        <v/>
      </c>
      <c r="F107" t="str">
        <f>IF(LEN($E107)&gt;0, IF('Library Prep'!$K$12 = "CD", VLOOKUP($E107, Indices!$G$8:$I$103, 2, FALSE), 'Library Prep'!$L100), "")</f>
        <v/>
      </c>
      <c r="G107" t="str">
        <f ca="1">IF(LEN($E107)&gt;0, IF('Library Prep'!$K$12 = "CD", VLOOKUP($F107, Indices!$E$8:$F$795, 2, FALSE), LEFT(VLOOKUP('Library Prep'!$L100, OFFSET(Indices!$G$8:$I$103, 0, MATCH('Library Prep'!$K100, Indices!$G$6:$S$6, 0)-1), 2, FALSE), 7)), "")</f>
        <v/>
      </c>
      <c r="H107" t="str">
        <f>IF(LEN($E107)&gt;0, IF('Library Prep'!$K$12 = "CD", VLOOKUP($E107, Indices!$G$8:$I$103, 3, FALSE), VLOOKUP($G107&amp;"-7", Indices!$E$8:$F$795, 2,FALSE)), "")</f>
        <v/>
      </c>
      <c r="I107" t="str">
        <f ca="1">IF(LEN($E107)&gt;0, IF('Library Prep'!$K$12 = "CD", VLOOKUP($H107, Indices!$E$8:$F$795, 2, FALSE), LEFT(VLOOKUP('Library Prep'!$L100, OFFSET(Indices!$G$8:$I$103, 0, MATCH('Library Prep'!$K100, Indices!$G$6:$S$6, 0)-1), 2, FALSE), 7)), "")</f>
        <v/>
      </c>
      <c r="J107" t="str">
        <f>IF(LEN($E107)&gt;0, IF('Library Prep'!$K$12 = "CD", IF(LEN(TRIM('Library Prep'!$D100))&gt;0, 'Library Prep'!$D100, ""), VLOOKUP($G107&amp;"-5", Indices!$E$8:$F$795, 2,FALSE)), "")</f>
        <v/>
      </c>
      <c r="K107" t="str">
        <f>IF(LEN($E107) &gt; 0, IF('Library Prep'!$K$12 &lt;&gt; "CD", IF(LEN(TRIM('Library Prep'!$C100)) &gt; 0, 'Library Prep'!$D100, ""), ""), "")</f>
        <v/>
      </c>
    </row>
    <row r="108" spans="1:11" x14ac:dyDescent="0.3">
      <c r="A108" t="str">
        <f>IF(LEN(TRIM('Library Prep'!$B101)) &gt; 0, TRIM('Library Prep'!$B101), "")</f>
        <v/>
      </c>
      <c r="B108" s="34" t="str">
        <f>IF(AND(LEN(TRIM('Library Prep'!$C$2)) &gt; 0, LEN(TRIM('Library Prep'!$B101))&gt;0), 'Library Prep'!$B101 &amp; "-" &amp; 'Library Prep'!$C$2, "")</f>
        <v/>
      </c>
      <c r="C108" s="34" t="str">
        <f>IF(AND(LEN(TRIM('Library Prep'!$C$2)) &gt; 0, LEN(TRIM('Library Prep'!$B101)) &gt; 0), 'Library Prep'!$C$2, "")</f>
        <v/>
      </c>
      <c r="D108" s="34" t="str">
        <f>IF(AND(LEN(TRIM('Library Prep'!$C$2)) &gt; 0, LEN(TRIM('Library Prep'!$B101)) &gt; 0), 'Library Prep'!$A101, "")</f>
        <v/>
      </c>
      <c r="E108" t="str">
        <f>IF(LEN(TRIM('Library Prep'!$B101)) = 0, "", IF('Library Prep'!$K$12="CD", 'Library Prep'!L101, RIGHT('Library Prep'!K101, 1)))</f>
        <v/>
      </c>
      <c r="F108" t="str">
        <f>IF(LEN($E108)&gt;0, IF('Library Prep'!$K$12 = "CD", VLOOKUP($E108, Indices!$G$8:$I$103, 2, FALSE), 'Library Prep'!$L101), "")</f>
        <v/>
      </c>
      <c r="G108" t="str">
        <f ca="1">IF(LEN($E108)&gt;0, IF('Library Prep'!$K$12 = "CD", VLOOKUP($F108, Indices!$E$8:$F$795, 2, FALSE), LEFT(VLOOKUP('Library Prep'!$L101, OFFSET(Indices!$G$8:$I$103, 0, MATCH('Library Prep'!$K101, Indices!$G$6:$S$6, 0)-1), 2, FALSE), 7)), "")</f>
        <v/>
      </c>
      <c r="H108" t="str">
        <f>IF(LEN($E108)&gt;0, IF('Library Prep'!$K$12 = "CD", VLOOKUP($E108, Indices!$G$8:$I$103, 3, FALSE), VLOOKUP($G108&amp;"-7", Indices!$E$8:$F$795, 2,FALSE)), "")</f>
        <v/>
      </c>
      <c r="I108" t="str">
        <f ca="1">IF(LEN($E108)&gt;0, IF('Library Prep'!$K$12 = "CD", VLOOKUP($H108, Indices!$E$8:$F$795, 2, FALSE), LEFT(VLOOKUP('Library Prep'!$L101, OFFSET(Indices!$G$8:$I$103, 0, MATCH('Library Prep'!$K101, Indices!$G$6:$S$6, 0)-1), 2, FALSE), 7)), "")</f>
        <v/>
      </c>
      <c r="J108" t="str">
        <f>IF(LEN($E108)&gt;0, IF('Library Prep'!$K$12 = "CD", IF(LEN(TRIM('Library Prep'!$D101))&gt;0, 'Library Prep'!$D101, ""), VLOOKUP($G108&amp;"-5", Indices!$E$8:$F$795, 2,FALSE)), "")</f>
        <v/>
      </c>
      <c r="K108" t="str">
        <f>IF(LEN($E108) &gt; 0, IF('Library Prep'!$K$12 &lt;&gt; "CD", IF(LEN(TRIM('Library Prep'!$C101)) &gt; 0, 'Library Prep'!$D101, ""), ""), "")</f>
        <v/>
      </c>
    </row>
    <row r="109" spans="1:11" x14ac:dyDescent="0.3">
      <c r="A109" t="str">
        <f>IF(LEN(TRIM('Library Prep'!$B102)) &gt; 0, TRIM('Library Prep'!$B102), "")</f>
        <v/>
      </c>
      <c r="B109" s="34" t="str">
        <f>IF(AND(LEN(TRIM('Library Prep'!$C$2)) &gt; 0, LEN(TRIM('Library Prep'!$B102))&gt;0), 'Library Prep'!$B102 &amp; "-" &amp; 'Library Prep'!$C$2, "")</f>
        <v/>
      </c>
      <c r="C109" s="34" t="str">
        <f>IF(AND(LEN(TRIM('Library Prep'!$C$2)) &gt; 0, LEN(TRIM('Library Prep'!$B102)) &gt; 0), 'Library Prep'!$C$2, "")</f>
        <v/>
      </c>
      <c r="D109" s="34" t="str">
        <f>IF(AND(LEN(TRIM('Library Prep'!$C$2)) &gt; 0, LEN(TRIM('Library Prep'!$B102)) &gt; 0), 'Library Prep'!$A102, "")</f>
        <v/>
      </c>
      <c r="E109" t="str">
        <f>IF(LEN(TRIM('Library Prep'!$B102)) = 0, "", IF('Library Prep'!$K$12="CD", 'Library Prep'!L102, RIGHT('Library Prep'!K102, 1)))</f>
        <v/>
      </c>
      <c r="F109" t="str">
        <f>IF(LEN($E109)&gt;0, IF('Library Prep'!$K$12 = "CD", VLOOKUP($E109, Indices!$G$8:$I$103, 2, FALSE), 'Library Prep'!$L102), "")</f>
        <v/>
      </c>
      <c r="G109" t="str">
        <f ca="1">IF(LEN($E109)&gt;0, IF('Library Prep'!$K$12 = "CD", VLOOKUP($F109, Indices!$E$8:$F$795, 2, FALSE), LEFT(VLOOKUP('Library Prep'!$L102, OFFSET(Indices!$G$8:$I$103, 0, MATCH('Library Prep'!$K102, Indices!$G$6:$S$6, 0)-1), 2, FALSE), 7)), "")</f>
        <v/>
      </c>
      <c r="H109" t="str">
        <f>IF(LEN($E109)&gt;0, IF('Library Prep'!$K$12 = "CD", VLOOKUP($E109, Indices!$G$8:$I$103, 3, FALSE), VLOOKUP($G109&amp;"-7", Indices!$E$8:$F$795, 2,FALSE)), "")</f>
        <v/>
      </c>
      <c r="I109" t="str">
        <f ca="1">IF(LEN($E109)&gt;0, IF('Library Prep'!$K$12 = "CD", VLOOKUP($H109, Indices!$E$8:$F$795, 2, FALSE), LEFT(VLOOKUP('Library Prep'!$L102, OFFSET(Indices!$G$8:$I$103, 0, MATCH('Library Prep'!$K102, Indices!$G$6:$S$6, 0)-1), 2, FALSE), 7)), "")</f>
        <v/>
      </c>
      <c r="J109" t="str">
        <f>IF(LEN($E109)&gt;0, IF('Library Prep'!$K$12 = "CD", IF(LEN(TRIM('Library Prep'!$D102))&gt;0, 'Library Prep'!$D102, ""), VLOOKUP($G109&amp;"-5", Indices!$E$8:$F$795, 2,FALSE)), "")</f>
        <v/>
      </c>
      <c r="K109" t="str">
        <f>IF(LEN($E109) &gt; 0, IF('Library Prep'!$K$12 &lt;&gt; "CD", IF(LEN(TRIM('Library Prep'!$C102)) &gt; 0, 'Library Prep'!$D102, ""), ""), "")</f>
        <v/>
      </c>
    </row>
    <row r="110" spans="1:11" x14ac:dyDescent="0.3">
      <c r="A110" t="str">
        <f>IF(LEN(TRIM('Library Prep'!$B103)) &gt; 0, TRIM('Library Prep'!$B103), "")</f>
        <v/>
      </c>
      <c r="B110" s="34" t="str">
        <f>IF(AND(LEN(TRIM('Library Prep'!$C$2)) &gt; 0, LEN(TRIM('Library Prep'!$B103))&gt;0), 'Library Prep'!$B103 &amp; "-" &amp; 'Library Prep'!$C$2, "")</f>
        <v/>
      </c>
      <c r="C110" s="34" t="str">
        <f>IF(AND(LEN(TRIM('Library Prep'!$C$2)) &gt; 0, LEN(TRIM('Library Prep'!$B103)) &gt; 0), 'Library Prep'!$C$2, "")</f>
        <v/>
      </c>
      <c r="D110" s="34" t="str">
        <f>IF(AND(LEN(TRIM('Library Prep'!$C$2)) &gt; 0, LEN(TRIM('Library Prep'!$B103)) &gt; 0), 'Library Prep'!$A103, "")</f>
        <v/>
      </c>
      <c r="E110" t="str">
        <f>IF(LEN(TRIM('Library Prep'!$B103)) = 0, "", IF('Library Prep'!$K$12="CD", 'Library Prep'!L103, RIGHT('Library Prep'!K103, 1)))</f>
        <v/>
      </c>
      <c r="F110" t="str">
        <f>IF(LEN($E110)&gt;0, IF('Library Prep'!$K$12 = "CD", VLOOKUP($E110, Indices!$G$8:$I$103, 2, FALSE), 'Library Prep'!$L103), "")</f>
        <v/>
      </c>
      <c r="G110" t="str">
        <f ca="1">IF(LEN($E110)&gt;0, IF('Library Prep'!$K$12 = "CD", VLOOKUP($F110, Indices!$E$8:$F$795, 2, FALSE), LEFT(VLOOKUP('Library Prep'!$L103, OFFSET(Indices!$G$8:$I$103, 0, MATCH('Library Prep'!$K103, Indices!$G$6:$S$6, 0)-1), 2, FALSE), 7)), "")</f>
        <v/>
      </c>
      <c r="H110" t="str">
        <f>IF(LEN($E110)&gt;0, IF('Library Prep'!$K$12 = "CD", VLOOKUP($E110, Indices!$G$8:$I$103, 3, FALSE), VLOOKUP($G110&amp;"-7", Indices!$E$8:$F$795, 2,FALSE)), "")</f>
        <v/>
      </c>
      <c r="I110" t="str">
        <f ca="1">IF(LEN($E110)&gt;0, IF('Library Prep'!$K$12 = "CD", VLOOKUP($H110, Indices!$E$8:$F$795, 2, FALSE), LEFT(VLOOKUP('Library Prep'!$L103, OFFSET(Indices!$G$8:$I$103, 0, MATCH('Library Prep'!$K103, Indices!$G$6:$S$6, 0)-1), 2, FALSE), 7)), "")</f>
        <v/>
      </c>
      <c r="J110" t="str">
        <f>IF(LEN($E110)&gt;0, IF('Library Prep'!$K$12 = "CD", IF(LEN(TRIM('Library Prep'!$D103))&gt;0, 'Library Prep'!$D103, ""), VLOOKUP($G110&amp;"-5", Indices!$E$8:$F$795, 2,FALSE)), "")</f>
        <v/>
      </c>
      <c r="K110" t="str">
        <f>IF(LEN($E110) &gt; 0, IF('Library Prep'!$K$12 &lt;&gt; "CD", IF(LEN(TRIM('Library Prep'!$C103)) &gt; 0, 'Library Prep'!$D103, ""), ""), "")</f>
        <v/>
      </c>
    </row>
    <row r="111" spans="1:11" x14ac:dyDescent="0.3">
      <c r="A111" t="str">
        <f>IF(LEN(TRIM('Library Prep'!$B104)) &gt; 0, TRIM('Library Prep'!$B104), "")</f>
        <v/>
      </c>
      <c r="B111" s="34" t="str">
        <f>IF(AND(LEN(TRIM('Library Prep'!$C$2)) &gt; 0, LEN(TRIM('Library Prep'!$B104))&gt;0), 'Library Prep'!$B104 &amp; "-" &amp; 'Library Prep'!$C$2, "")</f>
        <v/>
      </c>
      <c r="C111" s="34" t="str">
        <f>IF(AND(LEN(TRIM('Library Prep'!$C$2)) &gt; 0, LEN(TRIM('Library Prep'!$B104)) &gt; 0), 'Library Prep'!$C$2, "")</f>
        <v/>
      </c>
      <c r="D111" s="34" t="str">
        <f>IF(AND(LEN(TRIM('Library Prep'!$C$2)) &gt; 0, LEN(TRIM('Library Prep'!$B104)) &gt; 0), 'Library Prep'!$A104, "")</f>
        <v/>
      </c>
      <c r="E111" t="str">
        <f>IF(LEN(TRIM('Library Prep'!$B104)) = 0, "", IF('Library Prep'!$K$12="CD", 'Library Prep'!L104, RIGHT('Library Prep'!K104, 1)))</f>
        <v/>
      </c>
      <c r="F111" t="str">
        <f>IF(LEN($E111)&gt;0, IF('Library Prep'!$K$12 = "CD", VLOOKUP($E111, Indices!$G$8:$I$103, 2, FALSE), 'Library Prep'!$L104), "")</f>
        <v/>
      </c>
      <c r="G111" t="str">
        <f ca="1">IF(LEN($E111)&gt;0, IF('Library Prep'!$K$12 = "CD", VLOOKUP($F111, Indices!$E$8:$F$795, 2, FALSE), LEFT(VLOOKUP('Library Prep'!$L104, OFFSET(Indices!$G$8:$I$103, 0, MATCH('Library Prep'!$K104, Indices!$G$6:$S$6, 0)-1), 2, FALSE), 7)), "")</f>
        <v/>
      </c>
      <c r="H111" t="str">
        <f>IF(LEN($E111)&gt;0, IF('Library Prep'!$K$12 = "CD", VLOOKUP($E111, Indices!$G$8:$I$103, 3, FALSE), VLOOKUP($G111&amp;"-7", Indices!$E$8:$F$795, 2,FALSE)), "")</f>
        <v/>
      </c>
      <c r="I111" t="str">
        <f ca="1">IF(LEN($E111)&gt;0, IF('Library Prep'!$K$12 = "CD", VLOOKUP($H111, Indices!$E$8:$F$795, 2, FALSE), LEFT(VLOOKUP('Library Prep'!$L104, OFFSET(Indices!$G$8:$I$103, 0, MATCH('Library Prep'!$K104, Indices!$G$6:$S$6, 0)-1), 2, FALSE), 7)), "")</f>
        <v/>
      </c>
      <c r="J111" t="str">
        <f>IF(LEN($E111)&gt;0, IF('Library Prep'!$K$12 = "CD", IF(LEN(TRIM('Library Prep'!$D104))&gt;0, 'Library Prep'!$D104, ""), VLOOKUP($G111&amp;"-5", Indices!$E$8:$F$795, 2,FALSE)), "")</f>
        <v/>
      </c>
      <c r="K111" t="str">
        <f>IF(LEN($E111) &gt; 0, IF('Library Prep'!$K$12 &lt;&gt; "CD", IF(LEN(TRIM('Library Prep'!$C104)) &gt; 0, 'Library Prep'!$D104, ""), ""), "")</f>
        <v/>
      </c>
    </row>
    <row r="112" spans="1:11" x14ac:dyDescent="0.3">
      <c r="A112" t="str">
        <f>IF(LEN(TRIM('Library Prep'!$B105)) &gt; 0, TRIM('Library Prep'!$B105), "")</f>
        <v/>
      </c>
      <c r="B112" s="34" t="str">
        <f>IF(AND(LEN(TRIM('Library Prep'!$C$2)) &gt; 0, LEN(TRIM('Library Prep'!$B105))&gt;0), 'Library Prep'!$B105 &amp; "-" &amp; 'Library Prep'!$C$2, "")</f>
        <v/>
      </c>
      <c r="C112" s="34" t="str">
        <f>IF(AND(LEN(TRIM('Library Prep'!$C$2)) &gt; 0, LEN(TRIM('Library Prep'!$B105)) &gt; 0), 'Library Prep'!$C$2, "")</f>
        <v/>
      </c>
      <c r="D112" s="34" t="str">
        <f>IF(AND(LEN(TRIM('Library Prep'!$C$2)) &gt; 0, LEN(TRIM('Library Prep'!$B105)) &gt; 0), 'Library Prep'!$A105, "")</f>
        <v/>
      </c>
      <c r="E112" t="str">
        <f>IF(LEN(TRIM('Library Prep'!$B105)) = 0, "", IF('Library Prep'!$K$12="CD", 'Library Prep'!L105, RIGHT('Library Prep'!K105, 1)))</f>
        <v/>
      </c>
      <c r="F112" t="str">
        <f>IF(LEN($E112)&gt;0, IF('Library Prep'!$K$12 = "CD", VLOOKUP($E112, Indices!$G$8:$I$103, 2, FALSE), 'Library Prep'!$L105), "")</f>
        <v/>
      </c>
      <c r="G112" t="str">
        <f ca="1">IF(LEN($E112)&gt;0, IF('Library Prep'!$K$12 = "CD", VLOOKUP($F112, Indices!$E$8:$F$795, 2, FALSE), LEFT(VLOOKUP('Library Prep'!$L105, OFFSET(Indices!$G$8:$I$103, 0, MATCH('Library Prep'!$K105, Indices!$G$6:$S$6, 0)-1), 2, FALSE), 7)), "")</f>
        <v/>
      </c>
      <c r="H112" t="str">
        <f>IF(LEN($E112)&gt;0, IF('Library Prep'!$K$12 = "CD", VLOOKUP($E112, Indices!$G$8:$I$103, 3, FALSE), VLOOKUP($G112&amp;"-7", Indices!$E$8:$F$795, 2,FALSE)), "")</f>
        <v/>
      </c>
      <c r="I112" t="str">
        <f ca="1">IF(LEN($E112)&gt;0, IF('Library Prep'!$K$12 = "CD", VLOOKUP($H112, Indices!$E$8:$F$795, 2, FALSE), LEFT(VLOOKUP('Library Prep'!$L105, OFFSET(Indices!$G$8:$I$103, 0, MATCH('Library Prep'!$K105, Indices!$G$6:$S$6, 0)-1), 2, FALSE), 7)), "")</f>
        <v/>
      </c>
      <c r="J112" t="str">
        <f>IF(LEN($E112)&gt;0, IF('Library Prep'!$K$12 = "CD", IF(LEN(TRIM('Library Prep'!$D105))&gt;0, 'Library Prep'!$D105, ""), VLOOKUP($G112&amp;"-5", Indices!$E$8:$F$795, 2,FALSE)), "")</f>
        <v/>
      </c>
      <c r="K112" t="str">
        <f>IF(LEN($E112) &gt; 0, IF('Library Prep'!$K$12 &lt;&gt; "CD", IF(LEN(TRIM('Library Prep'!$C105)) &gt; 0, 'Library Prep'!$D105, ""), ""), "")</f>
        <v/>
      </c>
    </row>
    <row r="113" spans="1:11" x14ac:dyDescent="0.3">
      <c r="A113" t="str">
        <f>IF(LEN(TRIM('Library Prep'!$B106)) &gt; 0, TRIM('Library Prep'!$B106), "")</f>
        <v/>
      </c>
      <c r="B113" s="34" t="str">
        <f>IF(AND(LEN(TRIM('Library Prep'!$C$2)) &gt; 0, LEN(TRIM('Library Prep'!$B106))&gt;0), 'Library Prep'!$B106 &amp; "-" &amp; 'Library Prep'!$C$2, "")</f>
        <v/>
      </c>
      <c r="C113" s="34" t="str">
        <f>IF(AND(LEN(TRIM('Library Prep'!$C$2)) &gt; 0, LEN(TRIM('Library Prep'!$B106)) &gt; 0), 'Library Prep'!$C$2, "")</f>
        <v/>
      </c>
      <c r="D113" s="34" t="str">
        <f>IF(AND(LEN(TRIM('Library Prep'!$C$2)) &gt; 0, LEN(TRIM('Library Prep'!$B106)) &gt; 0), 'Library Prep'!$A106, "")</f>
        <v/>
      </c>
      <c r="E113" t="str">
        <f>IF(LEN(TRIM('Library Prep'!$B106)) = 0, "", IF('Library Prep'!$K$12="CD", 'Library Prep'!L106, RIGHT('Library Prep'!K106, 1)))</f>
        <v/>
      </c>
      <c r="F113" t="str">
        <f>IF(LEN($E113)&gt;0, IF('Library Prep'!$K$12 = "CD", VLOOKUP($E113, Indices!$G$8:$I$103, 2, FALSE), 'Library Prep'!$L106), "")</f>
        <v/>
      </c>
      <c r="G113" t="str">
        <f ca="1">IF(LEN($E113)&gt;0, IF('Library Prep'!$K$12 = "CD", VLOOKUP($F113, Indices!$E$8:$F$795, 2, FALSE), LEFT(VLOOKUP('Library Prep'!$L106, OFFSET(Indices!$G$8:$I$103, 0, MATCH('Library Prep'!$K106, Indices!$G$6:$S$6, 0)-1), 2, FALSE), 7)), "")</f>
        <v/>
      </c>
      <c r="H113" t="str">
        <f>IF(LEN($E113)&gt;0, IF('Library Prep'!$K$12 = "CD", VLOOKUP($E113, Indices!$G$8:$I$103, 3, FALSE), VLOOKUP($G113&amp;"-7", Indices!$E$8:$F$795, 2,FALSE)), "")</f>
        <v/>
      </c>
      <c r="I113" t="str">
        <f ca="1">IF(LEN($E113)&gt;0, IF('Library Prep'!$K$12 = "CD", VLOOKUP($H113, Indices!$E$8:$F$795, 2, FALSE), LEFT(VLOOKUP('Library Prep'!$L106, OFFSET(Indices!$G$8:$I$103, 0, MATCH('Library Prep'!$K106, Indices!$G$6:$S$6, 0)-1), 2, FALSE), 7)), "")</f>
        <v/>
      </c>
      <c r="J113" t="str">
        <f>IF(LEN($E113)&gt;0, IF('Library Prep'!$K$12 = "CD", IF(LEN(TRIM('Library Prep'!$D106))&gt;0, 'Library Prep'!$D106, ""), VLOOKUP($G113&amp;"-5", Indices!$E$8:$F$795, 2,FALSE)), "")</f>
        <v/>
      </c>
      <c r="K113" t="str">
        <f>IF(LEN($E113) &gt; 0, IF('Library Prep'!$K$12 &lt;&gt; "CD", IF(LEN(TRIM('Library Prep'!$C106)) &gt; 0, 'Library Prep'!$D106, ""), ""), "")</f>
        <v/>
      </c>
    </row>
    <row r="114" spans="1:11" x14ac:dyDescent="0.3">
      <c r="A114" t="str">
        <f>IF(LEN(TRIM('Library Prep'!$B107)) &gt; 0, TRIM('Library Prep'!$B107), "")</f>
        <v/>
      </c>
      <c r="B114" s="34" t="str">
        <f>IF(AND(LEN(TRIM('Library Prep'!$C$2)) &gt; 0, LEN(TRIM('Library Prep'!$B107))&gt;0), 'Library Prep'!$B107 &amp; "-" &amp; 'Library Prep'!$C$2, "")</f>
        <v/>
      </c>
      <c r="C114" s="34" t="str">
        <f>IF(AND(LEN(TRIM('Library Prep'!$C$2)) &gt; 0, LEN(TRIM('Library Prep'!$B107)) &gt; 0), 'Library Prep'!$C$2, "")</f>
        <v/>
      </c>
      <c r="D114" s="34" t="str">
        <f>IF(AND(LEN(TRIM('Library Prep'!$C$2)) &gt; 0, LEN(TRIM('Library Prep'!$B107)) &gt; 0), 'Library Prep'!$A107, "")</f>
        <v/>
      </c>
      <c r="E114" t="str">
        <f>IF(LEN(TRIM('Library Prep'!$B107)) = 0, "", IF('Library Prep'!$K$12="CD", 'Library Prep'!L107, RIGHT('Library Prep'!K107, 1)))</f>
        <v/>
      </c>
      <c r="F114" t="str">
        <f>IF(LEN($E114)&gt;0, IF('Library Prep'!$K$12 = "CD", VLOOKUP($E114, Indices!$G$8:$I$103, 2, FALSE), 'Library Prep'!$L107), "")</f>
        <v/>
      </c>
      <c r="G114" t="str">
        <f ca="1">IF(LEN($E114)&gt;0, IF('Library Prep'!$K$12 = "CD", VLOOKUP($F114, Indices!$E$8:$F$795, 2, FALSE), LEFT(VLOOKUP('Library Prep'!$L107, OFFSET(Indices!$G$8:$I$103, 0, MATCH('Library Prep'!$K107, Indices!$G$6:$S$6, 0)-1), 2, FALSE), 7)), "")</f>
        <v/>
      </c>
      <c r="H114" t="str">
        <f>IF(LEN($E114)&gt;0, IF('Library Prep'!$K$12 = "CD", VLOOKUP($E114, Indices!$G$8:$I$103, 3, FALSE), VLOOKUP($G114&amp;"-7", Indices!$E$8:$F$795, 2,FALSE)), "")</f>
        <v/>
      </c>
      <c r="I114" t="str">
        <f ca="1">IF(LEN($E114)&gt;0, IF('Library Prep'!$K$12 = "CD", VLOOKUP($H114, Indices!$E$8:$F$795, 2, FALSE), LEFT(VLOOKUP('Library Prep'!$L107, OFFSET(Indices!$G$8:$I$103, 0, MATCH('Library Prep'!$K107, Indices!$G$6:$S$6, 0)-1), 2, FALSE), 7)), "")</f>
        <v/>
      </c>
      <c r="J114" t="str">
        <f>IF(LEN($E114)&gt;0, IF('Library Prep'!$K$12 = "CD", IF(LEN(TRIM('Library Prep'!$D107))&gt;0, 'Library Prep'!$D107, ""), VLOOKUP($G114&amp;"-5", Indices!$E$8:$F$795, 2,FALSE)), "")</f>
        <v/>
      </c>
      <c r="K114" t="str">
        <f>IF(LEN($E114) &gt; 0, IF('Library Prep'!$K$12 &lt;&gt; "CD", IF(LEN(TRIM('Library Prep'!$C107)) &gt; 0, 'Library Prep'!$D107, ""), ""), "")</f>
        <v/>
      </c>
    </row>
    <row r="115" spans="1:11" x14ac:dyDescent="0.3">
      <c r="A115" t="str">
        <f>IF(AND('Library Prep'!$C$6 &lt;&gt; "CD", LEN(TRIM('Library Prep'!$B108)) &gt; 0), TRIM('Library Prep'!$B108), "")</f>
        <v/>
      </c>
      <c r="B115" s="34" t="str">
        <f>IF(AND('Library Prep'!$C$6 &lt;&gt; "CD", LEN(TRIM('Library Prep'!$C$2)) &gt; 0, LEN(TRIM('Library Prep'!$B108))&gt;0), 'Library Prep'!$B108 &amp; "-" &amp; 'Library Prep'!$C$2, "")</f>
        <v/>
      </c>
      <c r="C115" s="34" t="str">
        <f>IF(AND('Library Prep'!$C$6 &lt;&gt; "CD", LEN(TRIM('Library Prep'!$C$2)) &gt; 0, LEN(TRIM('Library Prep'!$B108)) &gt; 0), 'Library Prep'!$C$2, "")</f>
        <v/>
      </c>
      <c r="D115" s="34" t="str">
        <f>IF(AND('Library Prep'!$C$6 &lt;&gt; "CD", LEN(TRIM('Library Prep'!$C$2)) &gt; 0, LEN(TRIM('Library Prep'!$B108)) &gt; 0), 'Library Prep'!$A108, "")</f>
        <v/>
      </c>
      <c r="E115" t="str">
        <f>IF(LEN(TRIM('Library Prep'!$B108)) = 0, "", IF('Library Prep'!$K$12="CD", 'Library Prep'!L108, RIGHT('Library Prep'!K108, 1)))</f>
        <v/>
      </c>
      <c r="F115" t="str">
        <f>IF(LEN($E115)&gt;0, IF('Library Prep'!$K$12 = "CD", VLOOKUP($E115, Indices!$G$8:$I$103, 2, FALSE), 'Library Prep'!$L108), "")</f>
        <v/>
      </c>
      <c r="G115" t="str">
        <f ca="1">IF(LEN($E115)&gt;0, IF('Library Prep'!$K$12 = "CD", VLOOKUP($F115, Indices!$E$8:$F$795, 2, FALSE), LEFT(VLOOKUP('Library Prep'!$L108, OFFSET(Indices!$G$8:$I$103, 0, MATCH('Library Prep'!$K108, Indices!$G$6:$S$6, 0)-1), 2, FALSE), 7)), "")</f>
        <v/>
      </c>
      <c r="H115" t="str">
        <f>IF(LEN($E115)&gt;0, IF('Library Prep'!$K$12 = "CD", VLOOKUP($E115, Indices!$G$8:$I$103, 3, FALSE), VLOOKUP($G115&amp;"-7", Indices!$E$8:$F$795, 2,FALSE)), "")</f>
        <v/>
      </c>
      <c r="I115" t="str">
        <f ca="1">IF(LEN($E115)&gt;0, IF('Library Prep'!$K$12 = "CD", VLOOKUP($H115, Indices!$E$8:$F$795, 2, FALSE), LEFT(VLOOKUP('Library Prep'!$L108, OFFSET(Indices!$G$8:$I$103, 0, MATCH('Library Prep'!$K108, Indices!$G$6:$S$6, 0)-1), 2, FALSE), 7)), "")</f>
        <v/>
      </c>
      <c r="J115" t="str">
        <f>IF(LEN($E115)&gt;0, IF('Library Prep'!$K$12 = "CD", IF(LEN(TRIM('Library Prep'!$D108))&gt;0, 'Library Prep'!$D108, ""), VLOOKUP($G115&amp;"-5", Indices!$E$8:$F$795, 2,FALSE)), "")</f>
        <v/>
      </c>
      <c r="K115" t="str">
        <f>IF(LEN($E115) &gt; 0, IF('Library Prep'!$K$12 &lt;&gt; "CD", IF(LEN(TRIM('Library Prep'!$C108)) &gt; 0, 'Library Prep'!$D108, ""), ""), "")</f>
        <v/>
      </c>
    </row>
    <row r="116" spans="1:11" x14ac:dyDescent="0.3">
      <c r="A116" t="str">
        <f>IF(AND('Library Prep'!$C$6 &lt;&gt; "CD", LEN(TRIM('Library Prep'!$B109)) &gt; 0), TRIM('Library Prep'!$B109), "")</f>
        <v/>
      </c>
      <c r="B116" s="34" t="str">
        <f>IF(AND('Library Prep'!$C$6 &lt;&gt; "CD", LEN(TRIM('Library Prep'!$C$2)) &gt; 0, LEN(TRIM('Library Prep'!$B109))&gt;0), 'Library Prep'!$B109 &amp; "-" &amp; 'Library Prep'!$C$2, "")</f>
        <v/>
      </c>
      <c r="C116" s="34" t="str">
        <f>IF(AND('Library Prep'!$C$6 &lt;&gt; "CD", LEN(TRIM('Library Prep'!$C$2)) &gt; 0, LEN(TRIM('Library Prep'!$B109)) &gt; 0), 'Library Prep'!$C$2, "")</f>
        <v/>
      </c>
      <c r="D116" s="34" t="str">
        <f>IF(AND('Library Prep'!$C$6 &lt;&gt; "CD", LEN(TRIM('Library Prep'!$C$2)) &gt; 0, LEN(TRIM('Library Prep'!$B109)) &gt; 0), 'Library Prep'!$A109, "")</f>
        <v/>
      </c>
      <c r="E116" t="str">
        <f>IF(LEN(TRIM('Library Prep'!$B109)) = 0, "", IF('Library Prep'!$K$12="CD", 'Library Prep'!L109, RIGHT('Library Prep'!K109, 1)))</f>
        <v/>
      </c>
      <c r="F116" t="str">
        <f>IF(LEN($E116)&gt;0, IF('Library Prep'!$K$12 = "CD", VLOOKUP($E116, Indices!$G$8:$I$103, 2, FALSE), 'Library Prep'!$L109), "")</f>
        <v/>
      </c>
      <c r="G116" t="str">
        <f ca="1">IF(LEN($E116)&gt;0, IF('Library Prep'!$K$12 = "CD", VLOOKUP($F116, Indices!$E$8:$F$795, 2, FALSE), LEFT(VLOOKUP('Library Prep'!$L109, OFFSET(Indices!$G$8:$I$103, 0, MATCH('Library Prep'!$K109, Indices!$G$6:$S$6, 0)-1), 2, FALSE), 7)), "")</f>
        <v/>
      </c>
      <c r="H116" t="str">
        <f>IF(LEN($E116)&gt;0, IF('Library Prep'!$K$12 = "CD", VLOOKUP($E116, Indices!$G$8:$I$103, 3, FALSE), VLOOKUP($G116&amp;"-7", Indices!$E$8:$F$795, 2,FALSE)), "")</f>
        <v/>
      </c>
      <c r="I116" t="str">
        <f ca="1">IF(LEN($E116)&gt;0, IF('Library Prep'!$K$12 = "CD", VLOOKUP($H116, Indices!$E$8:$F$795, 2, FALSE), LEFT(VLOOKUP('Library Prep'!$L109, OFFSET(Indices!$G$8:$I$103, 0, MATCH('Library Prep'!$K109, Indices!$G$6:$S$6, 0)-1), 2, FALSE), 7)), "")</f>
        <v/>
      </c>
      <c r="J116" t="str">
        <f>IF(LEN($E116)&gt;0, IF('Library Prep'!$K$12 = "CD", IF(LEN(TRIM('Library Prep'!$D109))&gt;0, 'Library Prep'!$D109, ""), VLOOKUP($G116&amp;"-5", Indices!$E$8:$F$795, 2,FALSE)), "")</f>
        <v/>
      </c>
      <c r="K116" t="str">
        <f>IF(LEN($E116) &gt; 0, IF('Library Prep'!$K$12 &lt;&gt; "CD", IF(LEN(TRIM('Library Prep'!$C109)) &gt; 0, 'Library Prep'!$D109, ""), ""), "")</f>
        <v/>
      </c>
    </row>
    <row r="117" spans="1:11" x14ac:dyDescent="0.3">
      <c r="A117" t="str">
        <f>IF(AND('Library Prep'!$C$6 &lt;&gt; "CD", LEN(TRIM('Library Prep'!$B110)) &gt; 0), TRIM('Library Prep'!$B110), "")</f>
        <v/>
      </c>
      <c r="B117" s="34" t="str">
        <f>IF(AND('Library Prep'!$C$6 &lt;&gt; "CD", LEN(TRIM('Library Prep'!$C$2)) &gt; 0, LEN(TRIM('Library Prep'!$B110))&gt;0), 'Library Prep'!$B110 &amp; "-" &amp; 'Library Prep'!$C$2, "")</f>
        <v/>
      </c>
      <c r="C117" s="34" t="str">
        <f>IF(AND('Library Prep'!$C$6 &lt;&gt; "CD", LEN(TRIM('Library Prep'!$C$2)) &gt; 0, LEN(TRIM('Library Prep'!$B110)) &gt; 0), 'Library Prep'!$C$2, "")</f>
        <v/>
      </c>
      <c r="D117" s="34" t="str">
        <f>IF(AND('Library Prep'!$C$6 &lt;&gt; "CD", LEN(TRIM('Library Prep'!$C$2)) &gt; 0, LEN(TRIM('Library Prep'!$B110)) &gt; 0), 'Library Prep'!$A110, "")</f>
        <v/>
      </c>
      <c r="E117" t="str">
        <f>IF(LEN(TRIM('Library Prep'!$B110)) = 0, "", IF('Library Prep'!$K$12="CD", 'Library Prep'!L110, RIGHT('Library Prep'!K110, 1)))</f>
        <v/>
      </c>
      <c r="F117" t="str">
        <f>IF(LEN($E117)&gt;0, IF('Library Prep'!$K$12 = "CD", VLOOKUP($E117, Indices!$G$8:$I$103, 2, FALSE), 'Library Prep'!$L110), "")</f>
        <v/>
      </c>
      <c r="G117" t="str">
        <f ca="1">IF(LEN($E117)&gt;0, IF('Library Prep'!$K$12 = "CD", VLOOKUP($F117, Indices!$E$8:$F$795, 2, FALSE), LEFT(VLOOKUP('Library Prep'!$L110, OFFSET(Indices!$G$8:$I$103, 0, MATCH('Library Prep'!$K110, Indices!$G$6:$S$6, 0)-1), 2, FALSE), 7)), "")</f>
        <v/>
      </c>
      <c r="H117" t="str">
        <f>IF(LEN($E117)&gt;0, IF('Library Prep'!$K$12 = "CD", VLOOKUP($E117, Indices!$G$8:$I$103, 3, FALSE), VLOOKUP($G117&amp;"-7", Indices!$E$8:$F$795, 2,FALSE)), "")</f>
        <v/>
      </c>
      <c r="I117" t="str">
        <f ca="1">IF(LEN($E117)&gt;0, IF('Library Prep'!$K$12 = "CD", VLOOKUP($H117, Indices!$E$8:$F$795, 2, FALSE), LEFT(VLOOKUP('Library Prep'!$L110, OFFSET(Indices!$G$8:$I$103, 0, MATCH('Library Prep'!$K110, Indices!$G$6:$S$6, 0)-1), 2, FALSE), 7)), "")</f>
        <v/>
      </c>
      <c r="J117" t="str">
        <f>IF(LEN($E117)&gt;0, IF('Library Prep'!$K$12 = "CD", IF(LEN(TRIM('Library Prep'!$D110))&gt;0, 'Library Prep'!$D110, ""), VLOOKUP($G117&amp;"-5", Indices!$E$8:$F$795, 2,FALSE)), "")</f>
        <v/>
      </c>
      <c r="K117" t="str">
        <f>IF(LEN($E117) &gt; 0, IF('Library Prep'!$K$12 &lt;&gt; "CD", IF(LEN(TRIM('Library Prep'!$C110)) &gt; 0, 'Library Prep'!$D110, ""), ""), "")</f>
        <v/>
      </c>
    </row>
    <row r="118" spans="1:11" x14ac:dyDescent="0.3">
      <c r="A118" t="str">
        <f>IF(AND('Library Prep'!$C$6 &lt;&gt; "CD", LEN(TRIM('Library Prep'!$B111)) &gt; 0), TRIM('Library Prep'!$B111), "")</f>
        <v/>
      </c>
      <c r="B118" s="34" t="str">
        <f>IF(AND('Library Prep'!$C$6 &lt;&gt; "CD", LEN(TRIM('Library Prep'!$C$2)) &gt; 0, LEN(TRIM('Library Prep'!$B111))&gt;0), 'Library Prep'!$B111 &amp; "-" &amp; 'Library Prep'!$C$2, "")</f>
        <v/>
      </c>
      <c r="C118" s="34" t="str">
        <f>IF(AND('Library Prep'!$C$6 &lt;&gt; "CD", LEN(TRIM('Library Prep'!$C$2)) &gt; 0, LEN(TRIM('Library Prep'!$B111)) &gt; 0), 'Library Prep'!$C$2, "")</f>
        <v/>
      </c>
      <c r="D118" s="34" t="str">
        <f>IF(AND('Library Prep'!$C$6 &lt;&gt; "CD", LEN(TRIM('Library Prep'!$C$2)) &gt; 0, LEN(TRIM('Library Prep'!$B111)) &gt; 0), 'Library Prep'!$A111, "")</f>
        <v/>
      </c>
      <c r="E118" t="str">
        <f>IF(LEN(TRIM('Library Prep'!$B111)) = 0, "", IF('Library Prep'!$K$12="CD", 'Library Prep'!L111, RIGHT('Library Prep'!K111, 1)))</f>
        <v/>
      </c>
      <c r="F118" t="str">
        <f>IF(LEN($E118)&gt;0, IF('Library Prep'!$K$12 = "CD", VLOOKUP($E118, Indices!$G$8:$I$103, 2, FALSE), 'Library Prep'!$L111), "")</f>
        <v/>
      </c>
      <c r="G118" t="str">
        <f ca="1">IF(LEN($E118)&gt;0, IF('Library Prep'!$K$12 = "CD", VLOOKUP($F118, Indices!$E$8:$F$795, 2, FALSE), LEFT(VLOOKUP('Library Prep'!$L111, OFFSET(Indices!$G$8:$I$103, 0, MATCH('Library Prep'!$K111, Indices!$G$6:$S$6, 0)-1), 2, FALSE), 7)), "")</f>
        <v/>
      </c>
      <c r="H118" t="str">
        <f>IF(LEN($E118)&gt;0, IF('Library Prep'!$K$12 = "CD", VLOOKUP($E118, Indices!$G$8:$I$103, 3, FALSE), VLOOKUP($G118&amp;"-7", Indices!$E$8:$F$795, 2,FALSE)), "")</f>
        <v/>
      </c>
      <c r="I118" t="str">
        <f ca="1">IF(LEN($E118)&gt;0, IF('Library Prep'!$K$12 = "CD", VLOOKUP($H118, Indices!$E$8:$F$795, 2, FALSE), LEFT(VLOOKUP('Library Prep'!$L111, OFFSET(Indices!$G$8:$I$103, 0, MATCH('Library Prep'!$K111, Indices!$G$6:$S$6, 0)-1), 2, FALSE), 7)), "")</f>
        <v/>
      </c>
      <c r="J118" t="str">
        <f>IF(LEN($E118)&gt;0, IF('Library Prep'!$K$12 = "CD", IF(LEN(TRIM('Library Prep'!$D111))&gt;0, 'Library Prep'!$D111, ""), VLOOKUP($G118&amp;"-5", Indices!$E$8:$F$795, 2,FALSE)), "")</f>
        <v/>
      </c>
      <c r="K118" t="str">
        <f>IF(LEN($E118) &gt; 0, IF('Library Prep'!$K$12 &lt;&gt; "CD", IF(LEN(TRIM('Library Prep'!$C111)) &gt; 0, 'Library Prep'!$D111, ""), ""), "")</f>
        <v/>
      </c>
    </row>
    <row r="119" spans="1:11" x14ac:dyDescent="0.3">
      <c r="A119" t="str">
        <f>IF(AND('Library Prep'!$C$6 &lt;&gt; "CD", LEN(TRIM('Library Prep'!$B112)) &gt; 0), TRIM('Library Prep'!$B112), "")</f>
        <v/>
      </c>
      <c r="B119" s="34" t="str">
        <f>IF(AND('Library Prep'!$C$6 &lt;&gt; "CD", LEN(TRIM('Library Prep'!$C$2)) &gt; 0, LEN(TRIM('Library Prep'!$B112))&gt;0), 'Library Prep'!$B112 &amp; "-" &amp; 'Library Prep'!$C$2, "")</f>
        <v/>
      </c>
      <c r="C119" s="34" t="str">
        <f>IF(AND('Library Prep'!$C$6 &lt;&gt; "CD", LEN(TRIM('Library Prep'!$C$2)) &gt; 0, LEN(TRIM('Library Prep'!$B112)) &gt; 0), 'Library Prep'!$C$2, "")</f>
        <v/>
      </c>
      <c r="D119" s="34" t="str">
        <f>IF(AND('Library Prep'!$C$6 &lt;&gt; "CD", LEN(TRIM('Library Prep'!$C$2)) &gt; 0, LEN(TRIM('Library Prep'!$B112)) &gt; 0), 'Library Prep'!$A112, "")</f>
        <v/>
      </c>
      <c r="E119" t="str">
        <f>IF(LEN(TRIM('Library Prep'!$B112)) = 0, "", IF('Library Prep'!$K$12="CD", 'Library Prep'!L112, RIGHT('Library Prep'!K112, 1)))</f>
        <v/>
      </c>
      <c r="F119" t="str">
        <f>IF(LEN($E119)&gt;0, IF('Library Prep'!$K$12 = "CD", VLOOKUP($E119, Indices!$G$8:$I$103, 2, FALSE), 'Library Prep'!$L112), "")</f>
        <v/>
      </c>
      <c r="G119" t="str">
        <f ca="1">IF(LEN($E119)&gt;0, IF('Library Prep'!$K$12 = "CD", VLOOKUP($F119, Indices!$E$8:$F$795, 2, FALSE), LEFT(VLOOKUP('Library Prep'!$L112, OFFSET(Indices!$G$8:$I$103, 0, MATCH('Library Prep'!$K112, Indices!$G$6:$S$6, 0)-1), 2, FALSE), 7)), "")</f>
        <v/>
      </c>
      <c r="H119" t="str">
        <f>IF(LEN($E119)&gt;0, IF('Library Prep'!$K$12 = "CD", VLOOKUP($E119, Indices!$G$8:$I$103, 3, FALSE), VLOOKUP($G119&amp;"-7", Indices!$E$8:$F$795, 2,FALSE)), "")</f>
        <v/>
      </c>
      <c r="I119" t="str">
        <f ca="1">IF(LEN($E119)&gt;0, IF('Library Prep'!$K$12 = "CD", VLOOKUP($H119, Indices!$E$8:$F$795, 2, FALSE), LEFT(VLOOKUP('Library Prep'!$L112, OFFSET(Indices!$G$8:$I$103, 0, MATCH('Library Prep'!$K112, Indices!$G$6:$S$6, 0)-1), 2, FALSE), 7)), "")</f>
        <v/>
      </c>
      <c r="J119" t="str">
        <f>IF(LEN($E119)&gt;0, IF('Library Prep'!$K$12 = "CD", IF(LEN(TRIM('Library Prep'!$D112))&gt;0, 'Library Prep'!$D112, ""), VLOOKUP($G119&amp;"-5", Indices!$E$8:$F$795, 2,FALSE)), "")</f>
        <v/>
      </c>
      <c r="K119" t="str">
        <f>IF(LEN($E119) &gt; 0, IF('Library Prep'!$K$12 &lt;&gt; "CD", IF(LEN(TRIM('Library Prep'!$C112)) &gt; 0, 'Library Prep'!$D112, ""), ""), "")</f>
        <v/>
      </c>
    </row>
    <row r="120" spans="1:11" x14ac:dyDescent="0.3">
      <c r="A120" t="str">
        <f>IF(AND('Library Prep'!$C$6 &lt;&gt; "CD", LEN(TRIM('Library Prep'!$B113)) &gt; 0), TRIM('Library Prep'!$B113), "")</f>
        <v/>
      </c>
      <c r="B120" s="34" t="str">
        <f>IF(AND('Library Prep'!$C$6 &lt;&gt; "CD", LEN(TRIM('Library Prep'!$C$2)) &gt; 0, LEN(TRIM('Library Prep'!$B113))&gt;0), 'Library Prep'!$B113 &amp; "-" &amp; 'Library Prep'!$C$2, "")</f>
        <v/>
      </c>
      <c r="C120" s="34" t="str">
        <f>IF(AND('Library Prep'!$C$6 &lt;&gt; "CD", LEN(TRIM('Library Prep'!$C$2)) &gt; 0, LEN(TRIM('Library Prep'!$B113)) &gt; 0), 'Library Prep'!$C$2, "")</f>
        <v/>
      </c>
      <c r="D120" s="34" t="str">
        <f>IF(AND('Library Prep'!$C$6 &lt;&gt; "CD", LEN(TRIM('Library Prep'!$C$2)) &gt; 0, LEN(TRIM('Library Prep'!$B113)) &gt; 0), 'Library Prep'!$A113, "")</f>
        <v/>
      </c>
      <c r="E120" t="str">
        <f>IF(LEN(TRIM('Library Prep'!$B113)) = 0, "", IF('Library Prep'!$K$12="CD", 'Library Prep'!L113, RIGHT('Library Prep'!K113, 1)))</f>
        <v/>
      </c>
      <c r="F120" t="str">
        <f>IF(LEN($E120)&gt;0, IF('Library Prep'!$K$12 = "CD", VLOOKUP($E120, Indices!$G$8:$I$103, 2, FALSE), 'Library Prep'!$L113), "")</f>
        <v/>
      </c>
      <c r="G120" t="str">
        <f ca="1">IF(LEN($E120)&gt;0, IF('Library Prep'!$K$12 = "CD", VLOOKUP($F120, Indices!$E$8:$F$795, 2, FALSE), LEFT(VLOOKUP('Library Prep'!$L113, OFFSET(Indices!$G$8:$I$103, 0, MATCH('Library Prep'!$K113, Indices!$G$6:$S$6, 0)-1), 2, FALSE), 7)), "")</f>
        <v/>
      </c>
      <c r="H120" t="str">
        <f>IF(LEN($E120)&gt;0, IF('Library Prep'!$K$12 = "CD", VLOOKUP($E120, Indices!$G$8:$I$103, 3, FALSE), VLOOKUP($G120&amp;"-7", Indices!$E$8:$F$795, 2,FALSE)), "")</f>
        <v/>
      </c>
      <c r="I120" t="str">
        <f ca="1">IF(LEN($E120)&gt;0, IF('Library Prep'!$K$12 = "CD", VLOOKUP($H120, Indices!$E$8:$F$795, 2, FALSE), LEFT(VLOOKUP('Library Prep'!$L113, OFFSET(Indices!$G$8:$I$103, 0, MATCH('Library Prep'!$K113, Indices!$G$6:$S$6, 0)-1), 2, FALSE), 7)), "")</f>
        <v/>
      </c>
      <c r="J120" t="str">
        <f>IF(LEN($E120)&gt;0, IF('Library Prep'!$K$12 = "CD", IF(LEN(TRIM('Library Prep'!$D113))&gt;0, 'Library Prep'!$D113, ""), VLOOKUP($G120&amp;"-5", Indices!$E$8:$F$795, 2,FALSE)), "")</f>
        <v/>
      </c>
      <c r="K120" t="str">
        <f>IF(LEN($E120) &gt; 0, IF('Library Prep'!$K$12 &lt;&gt; "CD", IF(LEN(TRIM('Library Prep'!$C113)) &gt; 0, 'Library Prep'!$D113, ""), ""), "")</f>
        <v/>
      </c>
    </row>
    <row r="121" spans="1:11" x14ac:dyDescent="0.3">
      <c r="A121" t="str">
        <f>IF(AND('Library Prep'!$C$6 &lt;&gt; "CD", LEN(TRIM('Library Prep'!$B114)) &gt; 0), TRIM('Library Prep'!$B114), "")</f>
        <v/>
      </c>
      <c r="B121" s="34" t="str">
        <f>IF(AND('Library Prep'!$C$6 &lt;&gt; "CD", LEN(TRIM('Library Prep'!$C$2)) &gt; 0, LEN(TRIM('Library Prep'!$B114))&gt;0), 'Library Prep'!$B114 &amp; "-" &amp; 'Library Prep'!$C$2, "")</f>
        <v/>
      </c>
      <c r="C121" s="34" t="str">
        <f>IF(AND('Library Prep'!$C$6 &lt;&gt; "CD", LEN(TRIM('Library Prep'!$C$2)) &gt; 0, LEN(TRIM('Library Prep'!$B114)) &gt; 0), 'Library Prep'!$C$2, "")</f>
        <v/>
      </c>
      <c r="D121" s="34" t="str">
        <f>IF(AND('Library Prep'!$C$6 &lt;&gt; "CD", LEN(TRIM('Library Prep'!$C$2)) &gt; 0, LEN(TRIM('Library Prep'!$B114)) &gt; 0), 'Library Prep'!$A114, "")</f>
        <v/>
      </c>
      <c r="E121" t="str">
        <f>IF(LEN(TRIM('Library Prep'!$B114)) = 0, "", IF('Library Prep'!$K$12="CD", 'Library Prep'!L114, RIGHT('Library Prep'!K114, 1)))</f>
        <v/>
      </c>
      <c r="F121" t="str">
        <f>IF(LEN($E121)&gt;0, IF('Library Prep'!$K$12 = "CD", VLOOKUP($E121, Indices!$G$8:$I$103, 2, FALSE), 'Library Prep'!$L114), "")</f>
        <v/>
      </c>
      <c r="G121" t="str">
        <f ca="1">IF(LEN($E121)&gt;0, IF('Library Prep'!$K$12 = "CD", VLOOKUP($F121, Indices!$E$8:$F$795, 2, FALSE), LEFT(VLOOKUP('Library Prep'!$L114, OFFSET(Indices!$G$8:$I$103, 0, MATCH('Library Prep'!$K114, Indices!$G$6:$S$6, 0)-1), 2, FALSE), 7)), "")</f>
        <v/>
      </c>
      <c r="H121" t="str">
        <f>IF(LEN($E121)&gt;0, IF('Library Prep'!$K$12 = "CD", VLOOKUP($E121, Indices!$G$8:$I$103, 3, FALSE), VLOOKUP($G121&amp;"-7", Indices!$E$8:$F$795, 2,FALSE)), "")</f>
        <v/>
      </c>
      <c r="I121" t="str">
        <f ca="1">IF(LEN($E121)&gt;0, IF('Library Prep'!$K$12 = "CD", VLOOKUP($H121, Indices!$E$8:$F$795, 2, FALSE), LEFT(VLOOKUP('Library Prep'!$L114, OFFSET(Indices!$G$8:$I$103, 0, MATCH('Library Prep'!$K114, Indices!$G$6:$S$6, 0)-1), 2, FALSE), 7)), "")</f>
        <v/>
      </c>
      <c r="J121" t="str">
        <f>IF(LEN($E121)&gt;0, IF('Library Prep'!$K$12 = "CD", IF(LEN(TRIM('Library Prep'!$D114))&gt;0, 'Library Prep'!$D114, ""), VLOOKUP($G121&amp;"-5", Indices!$E$8:$F$795, 2,FALSE)), "")</f>
        <v/>
      </c>
      <c r="K121" t="str">
        <f>IF(LEN($E121) &gt; 0, IF('Library Prep'!$K$12 &lt;&gt; "CD", IF(LEN(TRIM('Library Prep'!$C114)) &gt; 0, 'Library Prep'!$D114, ""), ""), "")</f>
        <v/>
      </c>
    </row>
    <row r="122" spans="1:11" x14ac:dyDescent="0.3">
      <c r="A122" t="str">
        <f>IF(AND('Library Prep'!$C$6 &lt;&gt; "CD", LEN(TRIM('Library Prep'!$B115)) &gt; 0), TRIM('Library Prep'!$B115), "")</f>
        <v/>
      </c>
      <c r="B122" s="34" t="str">
        <f>IF(AND('Library Prep'!$C$6 &lt;&gt; "CD", LEN(TRIM('Library Prep'!$C$2)) &gt; 0, LEN(TRIM('Library Prep'!$B115))&gt;0), 'Library Prep'!$B115 &amp; "-" &amp; 'Library Prep'!$C$2, "")</f>
        <v/>
      </c>
      <c r="C122" s="34" t="str">
        <f>IF(AND('Library Prep'!$C$6 &lt;&gt; "CD", LEN(TRIM('Library Prep'!$C$2)) &gt; 0, LEN(TRIM('Library Prep'!$B115)) &gt; 0), 'Library Prep'!$C$2, "")</f>
        <v/>
      </c>
      <c r="D122" s="34" t="str">
        <f>IF(AND('Library Prep'!$C$6 &lt;&gt; "CD", LEN(TRIM('Library Prep'!$C$2)) &gt; 0, LEN(TRIM('Library Prep'!$B115)) &gt; 0), 'Library Prep'!$A115, "")</f>
        <v/>
      </c>
      <c r="E122" t="str">
        <f>IF(LEN(TRIM('Library Prep'!$B115)) = 0, "", IF('Library Prep'!$K$12="CD", 'Library Prep'!L115, RIGHT('Library Prep'!K115, 1)))</f>
        <v/>
      </c>
      <c r="F122" t="str">
        <f>IF(LEN($E122)&gt;0, IF('Library Prep'!$K$12 = "CD", VLOOKUP($E122, Indices!$G$8:$I$103, 2, FALSE), 'Library Prep'!$L115), "")</f>
        <v/>
      </c>
      <c r="G122" t="str">
        <f ca="1">IF(LEN($E122)&gt;0, IF('Library Prep'!$K$12 = "CD", VLOOKUP($F122, Indices!$E$8:$F$795, 2, FALSE), LEFT(VLOOKUP('Library Prep'!$L115, OFFSET(Indices!$G$8:$I$103, 0, MATCH('Library Prep'!$K115, Indices!$G$6:$S$6, 0)-1), 2, FALSE), 7)), "")</f>
        <v/>
      </c>
      <c r="H122" t="str">
        <f>IF(LEN($E122)&gt;0, IF('Library Prep'!$K$12 = "CD", VLOOKUP($E122, Indices!$G$8:$I$103, 3, FALSE), VLOOKUP($G122&amp;"-7", Indices!$E$8:$F$795, 2,FALSE)), "")</f>
        <v/>
      </c>
      <c r="I122" t="str">
        <f ca="1">IF(LEN($E122)&gt;0, IF('Library Prep'!$K$12 = "CD", VLOOKUP($H122, Indices!$E$8:$F$795, 2, FALSE), LEFT(VLOOKUP('Library Prep'!$L115, OFFSET(Indices!$G$8:$I$103, 0, MATCH('Library Prep'!$K115, Indices!$G$6:$S$6, 0)-1), 2, FALSE), 7)), "")</f>
        <v/>
      </c>
      <c r="J122" t="str">
        <f>IF(LEN($E122)&gt;0, IF('Library Prep'!$K$12 = "CD", IF(LEN(TRIM('Library Prep'!$D115))&gt;0, 'Library Prep'!$D115, ""), VLOOKUP($G122&amp;"-5", Indices!$E$8:$F$795, 2,FALSE)), "")</f>
        <v/>
      </c>
      <c r="K122" t="str">
        <f>IF(LEN($E122) &gt; 0, IF('Library Prep'!$K$12 &lt;&gt; "CD", IF(LEN(TRIM('Library Prep'!$C115)) &gt; 0, 'Library Prep'!$D115, ""), ""), "")</f>
        <v/>
      </c>
    </row>
    <row r="123" spans="1:11" x14ac:dyDescent="0.3">
      <c r="A123" t="str">
        <f>IF(AND('Library Prep'!$C$6 &lt;&gt; "CD", LEN(TRIM('Library Prep'!$B116)) &gt; 0), TRIM('Library Prep'!$B116), "")</f>
        <v/>
      </c>
      <c r="B123" s="34" t="str">
        <f>IF(AND('Library Prep'!$C$6 &lt;&gt; "CD", LEN(TRIM('Library Prep'!$C$2)) &gt; 0, LEN(TRIM('Library Prep'!$B116))&gt;0), 'Library Prep'!$B116 &amp; "-" &amp; 'Library Prep'!$C$2, "")</f>
        <v/>
      </c>
      <c r="C123" s="34" t="str">
        <f>IF(AND('Library Prep'!$C$6 &lt;&gt; "CD", LEN(TRIM('Library Prep'!$C$2)) &gt; 0, LEN(TRIM('Library Prep'!$B116)) &gt; 0), 'Library Prep'!$C$2, "")</f>
        <v/>
      </c>
      <c r="D123" s="34" t="str">
        <f>IF(AND('Library Prep'!$C$6 &lt;&gt; "CD", LEN(TRIM('Library Prep'!$C$2)) &gt; 0, LEN(TRIM('Library Prep'!$B116)) &gt; 0), 'Library Prep'!$A116, "")</f>
        <v/>
      </c>
      <c r="E123" t="str">
        <f>IF(LEN(TRIM('Library Prep'!$B116)) = 0, "", IF('Library Prep'!$K$12="CD", 'Library Prep'!L116, RIGHT('Library Prep'!K116, 1)))</f>
        <v/>
      </c>
      <c r="F123" t="str">
        <f>IF(LEN($E123)&gt;0, IF('Library Prep'!$K$12 = "CD", VLOOKUP($E123, Indices!$G$8:$I$103, 2, FALSE), 'Library Prep'!$L116), "")</f>
        <v/>
      </c>
      <c r="G123" t="str">
        <f ca="1">IF(LEN($E123)&gt;0, IF('Library Prep'!$K$12 = "CD", VLOOKUP($F123, Indices!$E$8:$F$795, 2, FALSE), LEFT(VLOOKUP('Library Prep'!$L116, OFFSET(Indices!$G$8:$I$103, 0, MATCH('Library Prep'!$K116, Indices!$G$6:$S$6, 0)-1), 2, FALSE), 7)), "")</f>
        <v/>
      </c>
      <c r="H123" t="str">
        <f>IF(LEN($E123)&gt;0, IF('Library Prep'!$K$12 = "CD", VLOOKUP($E123, Indices!$G$8:$I$103, 3, FALSE), VLOOKUP($G123&amp;"-7", Indices!$E$8:$F$795, 2,FALSE)), "")</f>
        <v/>
      </c>
      <c r="I123" t="str">
        <f ca="1">IF(LEN($E123)&gt;0, IF('Library Prep'!$K$12 = "CD", VLOOKUP($H123, Indices!$E$8:$F$795, 2, FALSE), LEFT(VLOOKUP('Library Prep'!$L116, OFFSET(Indices!$G$8:$I$103, 0, MATCH('Library Prep'!$K116, Indices!$G$6:$S$6, 0)-1), 2, FALSE), 7)), "")</f>
        <v/>
      </c>
      <c r="J123" t="str">
        <f>IF(LEN($E123)&gt;0, IF('Library Prep'!$K$12 = "CD", IF(LEN(TRIM('Library Prep'!$D116))&gt;0, 'Library Prep'!$D116, ""), VLOOKUP($G123&amp;"-5", Indices!$E$8:$F$795, 2,FALSE)), "")</f>
        <v/>
      </c>
      <c r="K123" t="str">
        <f>IF(LEN($E123) &gt; 0, IF('Library Prep'!$K$12 &lt;&gt; "CD", IF(LEN(TRIM('Library Prep'!$C116)) &gt; 0, 'Library Prep'!$D116, ""), ""), "")</f>
        <v/>
      </c>
    </row>
    <row r="124" spans="1:11" x14ac:dyDescent="0.3">
      <c r="A124" t="str">
        <f>IF(AND('Library Prep'!$C$6 &lt;&gt; "CD", LEN(TRIM('Library Prep'!$B117)) &gt; 0), TRIM('Library Prep'!$B117), "")</f>
        <v/>
      </c>
      <c r="B124" s="34" t="str">
        <f>IF(AND('Library Prep'!$C$6 &lt;&gt; "CD", LEN(TRIM('Library Prep'!$C$2)) &gt; 0, LEN(TRIM('Library Prep'!$B117))&gt;0), 'Library Prep'!$B117 &amp; "-" &amp; 'Library Prep'!$C$2, "")</f>
        <v/>
      </c>
      <c r="C124" s="34" t="str">
        <f>IF(AND('Library Prep'!$C$6 &lt;&gt; "CD", LEN(TRIM('Library Prep'!$C$2)) &gt; 0, LEN(TRIM('Library Prep'!$B117)) &gt; 0), 'Library Prep'!$C$2, "")</f>
        <v/>
      </c>
      <c r="D124" s="34" t="str">
        <f>IF(AND('Library Prep'!$C$6 &lt;&gt; "CD", LEN(TRIM('Library Prep'!$C$2)) &gt; 0, LEN(TRIM('Library Prep'!$B117)) &gt; 0), 'Library Prep'!$A117, "")</f>
        <v/>
      </c>
      <c r="E124" t="str">
        <f>IF(LEN(TRIM('Library Prep'!$B117)) = 0, "", IF('Library Prep'!$K$12="CD", 'Library Prep'!L117, RIGHT('Library Prep'!K117, 1)))</f>
        <v/>
      </c>
      <c r="F124" t="str">
        <f>IF(LEN($E124)&gt;0, IF('Library Prep'!$K$12 = "CD", VLOOKUP($E124, Indices!$G$8:$I$103, 2, FALSE), 'Library Prep'!$L117), "")</f>
        <v/>
      </c>
      <c r="G124" t="str">
        <f ca="1">IF(LEN($E124)&gt;0, IF('Library Prep'!$K$12 = "CD", VLOOKUP($F124, Indices!$E$8:$F$795, 2, FALSE), LEFT(VLOOKUP('Library Prep'!$L117, OFFSET(Indices!$G$8:$I$103, 0, MATCH('Library Prep'!$K117, Indices!$G$6:$S$6, 0)-1), 2, FALSE), 7)), "")</f>
        <v/>
      </c>
      <c r="H124" t="str">
        <f>IF(LEN($E124)&gt;0, IF('Library Prep'!$K$12 = "CD", VLOOKUP($E124, Indices!$G$8:$I$103, 3, FALSE), VLOOKUP($G124&amp;"-7", Indices!$E$8:$F$795, 2,FALSE)), "")</f>
        <v/>
      </c>
      <c r="I124" t="str">
        <f ca="1">IF(LEN($E124)&gt;0, IF('Library Prep'!$K$12 = "CD", VLOOKUP($H124, Indices!$E$8:$F$795, 2, FALSE), LEFT(VLOOKUP('Library Prep'!$L117, OFFSET(Indices!$G$8:$I$103, 0, MATCH('Library Prep'!$K117, Indices!$G$6:$S$6, 0)-1), 2, FALSE), 7)), "")</f>
        <v/>
      </c>
      <c r="J124" t="str">
        <f>IF(LEN($E124)&gt;0, IF('Library Prep'!$K$12 = "CD", IF(LEN(TRIM('Library Prep'!$D117))&gt;0, 'Library Prep'!$D117, ""), VLOOKUP($G124&amp;"-5", Indices!$E$8:$F$795, 2,FALSE)), "")</f>
        <v/>
      </c>
      <c r="K124" t="str">
        <f>IF(LEN($E124) &gt; 0, IF('Library Prep'!$K$12 &lt;&gt; "CD", IF(LEN(TRIM('Library Prep'!$C117)) &gt; 0, 'Library Prep'!$D117, ""), ""), "")</f>
        <v/>
      </c>
    </row>
    <row r="125" spans="1:11" x14ac:dyDescent="0.3">
      <c r="A125" t="str">
        <f>IF(AND('Library Prep'!$C$6 &lt;&gt; "CD", LEN(TRIM('Library Prep'!$B118)) &gt; 0), TRIM('Library Prep'!$B118), "")</f>
        <v/>
      </c>
      <c r="B125" s="34" t="str">
        <f>IF(AND('Library Prep'!$C$6 &lt;&gt; "CD", LEN(TRIM('Library Prep'!$C$2)) &gt; 0, LEN(TRIM('Library Prep'!$B118))&gt;0), 'Library Prep'!$B118 &amp; "-" &amp; 'Library Prep'!$C$2, "")</f>
        <v/>
      </c>
      <c r="C125" s="34" t="str">
        <f>IF(AND('Library Prep'!$C$6 &lt;&gt; "CD", LEN(TRIM('Library Prep'!$C$2)) &gt; 0, LEN(TRIM('Library Prep'!$B118)) &gt; 0), 'Library Prep'!$C$2, "")</f>
        <v/>
      </c>
      <c r="D125" s="34" t="str">
        <f>IF(AND('Library Prep'!$C$6 &lt;&gt; "CD", LEN(TRIM('Library Prep'!$C$2)) &gt; 0, LEN(TRIM('Library Prep'!$B118)) &gt; 0), 'Library Prep'!$A118, "")</f>
        <v/>
      </c>
      <c r="E125" t="str">
        <f>IF(LEN(TRIM('Library Prep'!$B118)) = 0, "", IF('Library Prep'!$K$12="CD", 'Library Prep'!L118, RIGHT('Library Prep'!K118, 1)))</f>
        <v/>
      </c>
      <c r="F125" t="str">
        <f>IF(LEN($E125)&gt;0, IF('Library Prep'!$K$12 = "CD", VLOOKUP($E125, Indices!$G$8:$I$103, 2, FALSE), 'Library Prep'!$L118), "")</f>
        <v/>
      </c>
      <c r="G125" t="str">
        <f ca="1">IF(LEN($E125)&gt;0, IF('Library Prep'!$K$12 = "CD", VLOOKUP($F125, Indices!$E$8:$F$795, 2, FALSE), LEFT(VLOOKUP('Library Prep'!$L118, OFFSET(Indices!$G$8:$I$103, 0, MATCH('Library Prep'!$K118, Indices!$G$6:$S$6, 0)-1), 2, FALSE), 7)), "")</f>
        <v/>
      </c>
      <c r="H125" t="str">
        <f>IF(LEN($E125)&gt;0, IF('Library Prep'!$K$12 = "CD", VLOOKUP($E125, Indices!$G$8:$I$103, 3, FALSE), VLOOKUP($G125&amp;"-7", Indices!$E$8:$F$795, 2,FALSE)), "")</f>
        <v/>
      </c>
      <c r="I125" t="str">
        <f ca="1">IF(LEN($E125)&gt;0, IF('Library Prep'!$K$12 = "CD", VLOOKUP($H125, Indices!$E$8:$F$795, 2, FALSE), LEFT(VLOOKUP('Library Prep'!$L118, OFFSET(Indices!$G$8:$I$103, 0, MATCH('Library Prep'!$K118, Indices!$G$6:$S$6, 0)-1), 2, FALSE), 7)), "")</f>
        <v/>
      </c>
      <c r="J125" t="str">
        <f>IF(LEN($E125)&gt;0, IF('Library Prep'!$K$12 = "CD", IF(LEN(TRIM('Library Prep'!$D118))&gt;0, 'Library Prep'!$D118, ""), VLOOKUP($G125&amp;"-5", Indices!$E$8:$F$795, 2,FALSE)), "")</f>
        <v/>
      </c>
      <c r="K125" t="str">
        <f>IF(LEN($E125) &gt; 0, IF('Library Prep'!$K$12 &lt;&gt; "CD", IF(LEN(TRIM('Library Prep'!$C118)) &gt; 0, 'Library Prep'!$D118, ""), ""), "")</f>
        <v/>
      </c>
    </row>
    <row r="126" spans="1:11" x14ac:dyDescent="0.3">
      <c r="A126" t="str">
        <f>IF(AND('Library Prep'!$C$6 &lt;&gt; "CD", LEN(TRIM('Library Prep'!$B119)) &gt; 0), TRIM('Library Prep'!$B119), "")</f>
        <v/>
      </c>
      <c r="B126" s="34" t="str">
        <f>IF(AND('Library Prep'!$C$6 &lt;&gt; "CD", LEN(TRIM('Library Prep'!$C$2)) &gt; 0, LEN(TRIM('Library Prep'!$B119))&gt;0), 'Library Prep'!$B119 &amp; "-" &amp; 'Library Prep'!$C$2, "")</f>
        <v/>
      </c>
      <c r="C126" s="34" t="str">
        <f>IF(AND('Library Prep'!$C$6 &lt;&gt; "CD", LEN(TRIM('Library Prep'!$C$2)) &gt; 0, LEN(TRIM('Library Prep'!$B119)) &gt; 0), 'Library Prep'!$C$2, "")</f>
        <v/>
      </c>
      <c r="D126" s="34" t="str">
        <f>IF(AND('Library Prep'!$C$6 &lt;&gt; "CD", LEN(TRIM('Library Prep'!$C$2)) &gt; 0, LEN(TRIM('Library Prep'!$B119)) &gt; 0), 'Library Prep'!$A119, "")</f>
        <v/>
      </c>
      <c r="E126" t="str">
        <f>IF(LEN(TRIM('Library Prep'!$B119)) = 0, "", IF('Library Prep'!$K$12="CD", 'Library Prep'!L119, RIGHT('Library Prep'!K119, 1)))</f>
        <v/>
      </c>
      <c r="F126" t="str">
        <f>IF(LEN($E126)&gt;0, IF('Library Prep'!$K$12 = "CD", VLOOKUP($E126, Indices!$G$8:$I$103, 2, FALSE), 'Library Prep'!$L119), "")</f>
        <v/>
      </c>
      <c r="G126" t="str">
        <f ca="1">IF(LEN($E126)&gt;0, IF('Library Prep'!$K$12 = "CD", VLOOKUP($F126, Indices!$E$8:$F$795, 2, FALSE), LEFT(VLOOKUP('Library Prep'!$L119, OFFSET(Indices!$G$8:$I$103, 0, MATCH('Library Prep'!$K119, Indices!$G$6:$S$6, 0)-1), 2, FALSE), 7)), "")</f>
        <v/>
      </c>
      <c r="H126" t="str">
        <f>IF(LEN($E126)&gt;0, IF('Library Prep'!$K$12 = "CD", VLOOKUP($E126, Indices!$G$8:$I$103, 3, FALSE), VLOOKUP($G126&amp;"-7", Indices!$E$8:$F$795, 2,FALSE)), "")</f>
        <v/>
      </c>
      <c r="I126" t="str">
        <f ca="1">IF(LEN($E126)&gt;0, IF('Library Prep'!$K$12 = "CD", VLOOKUP($H126, Indices!$E$8:$F$795, 2, FALSE), LEFT(VLOOKUP('Library Prep'!$L119, OFFSET(Indices!$G$8:$I$103, 0, MATCH('Library Prep'!$K119, Indices!$G$6:$S$6, 0)-1), 2, FALSE), 7)), "")</f>
        <v/>
      </c>
      <c r="J126" t="str">
        <f>IF(LEN($E126)&gt;0, IF('Library Prep'!$K$12 = "CD", IF(LEN(TRIM('Library Prep'!$D119))&gt;0, 'Library Prep'!$D119, ""), VLOOKUP($G126&amp;"-5", Indices!$E$8:$F$795, 2,FALSE)), "")</f>
        <v/>
      </c>
      <c r="K126" t="str">
        <f>IF(LEN($E126) &gt; 0, IF('Library Prep'!$K$12 &lt;&gt; "CD", IF(LEN(TRIM('Library Prep'!$C119)) &gt; 0, 'Library Prep'!$D119, ""), ""), "")</f>
        <v/>
      </c>
    </row>
    <row r="127" spans="1:11" x14ac:dyDescent="0.3">
      <c r="A127" t="str">
        <f>IF(AND('Library Prep'!$C$6 &lt;&gt; "CD", LEN(TRIM('Library Prep'!$B120)) &gt; 0), TRIM('Library Prep'!$B120), "")</f>
        <v/>
      </c>
      <c r="B127" s="34" t="str">
        <f>IF(AND('Library Prep'!$C$6 &lt;&gt; "CD", LEN(TRIM('Library Prep'!$C$2)) &gt; 0, LEN(TRIM('Library Prep'!$B120))&gt;0), 'Library Prep'!$B120 &amp; "-" &amp; 'Library Prep'!$C$2, "")</f>
        <v/>
      </c>
      <c r="C127" s="34" t="str">
        <f>IF(AND('Library Prep'!$C$6 &lt;&gt; "CD", LEN(TRIM('Library Prep'!$C$2)) &gt; 0, LEN(TRIM('Library Prep'!$B120)) &gt; 0), 'Library Prep'!$C$2, "")</f>
        <v/>
      </c>
      <c r="D127" s="34" t="str">
        <f>IF(AND('Library Prep'!$C$6 &lt;&gt; "CD", LEN(TRIM('Library Prep'!$C$2)) &gt; 0, LEN(TRIM('Library Prep'!$B120)) &gt; 0), 'Library Prep'!$A120, "")</f>
        <v/>
      </c>
      <c r="E127" t="str">
        <f>IF(LEN(TRIM('Library Prep'!$B120)) = 0, "", IF('Library Prep'!$K$12="CD", 'Library Prep'!L120, RIGHT('Library Prep'!K120, 1)))</f>
        <v/>
      </c>
      <c r="F127" t="str">
        <f>IF(LEN($E127)&gt;0, IF('Library Prep'!$K$12 = "CD", VLOOKUP($E127, Indices!$G$8:$I$103, 2, FALSE), 'Library Prep'!$L120), "")</f>
        <v/>
      </c>
      <c r="G127" t="str">
        <f ca="1">IF(LEN($E127)&gt;0, IF('Library Prep'!$K$12 = "CD", VLOOKUP($F127, Indices!$E$8:$F$795, 2, FALSE), LEFT(VLOOKUP('Library Prep'!$L120, OFFSET(Indices!$G$8:$I$103, 0, MATCH('Library Prep'!$K120, Indices!$G$6:$S$6, 0)-1), 2, FALSE), 7)), "")</f>
        <v/>
      </c>
      <c r="H127" t="str">
        <f>IF(LEN($E127)&gt;0, IF('Library Prep'!$K$12 = "CD", VLOOKUP($E127, Indices!$G$8:$I$103, 3, FALSE), VLOOKUP($G127&amp;"-7", Indices!$E$8:$F$795, 2,FALSE)), "")</f>
        <v/>
      </c>
      <c r="I127" t="str">
        <f ca="1">IF(LEN($E127)&gt;0, IF('Library Prep'!$K$12 = "CD", VLOOKUP($H127, Indices!$E$8:$F$795, 2, FALSE), LEFT(VLOOKUP('Library Prep'!$L120, OFFSET(Indices!$G$8:$I$103, 0, MATCH('Library Prep'!$K120, Indices!$G$6:$S$6, 0)-1), 2, FALSE), 7)), "")</f>
        <v/>
      </c>
      <c r="J127" t="str">
        <f>IF(LEN($E127)&gt;0, IF('Library Prep'!$K$12 = "CD", IF(LEN(TRIM('Library Prep'!$D120))&gt;0, 'Library Prep'!$D120, ""), VLOOKUP($G127&amp;"-5", Indices!$E$8:$F$795, 2,FALSE)), "")</f>
        <v/>
      </c>
      <c r="K127" t="str">
        <f>IF(LEN($E127) &gt; 0, IF('Library Prep'!$K$12 &lt;&gt; "CD", IF(LEN(TRIM('Library Prep'!$C120)) &gt; 0, 'Library Prep'!$D120, ""), ""), "")</f>
        <v/>
      </c>
    </row>
    <row r="128" spans="1:11" x14ac:dyDescent="0.3">
      <c r="A128" t="str">
        <f>IF(AND('Library Prep'!$C$6 &lt;&gt; "CD", LEN(TRIM('Library Prep'!$B121)) &gt; 0), TRIM('Library Prep'!$B121), "")</f>
        <v/>
      </c>
      <c r="B128" s="34" t="str">
        <f>IF(AND('Library Prep'!$C$6 &lt;&gt; "CD", LEN(TRIM('Library Prep'!$C$2)) &gt; 0, LEN(TRIM('Library Prep'!$B121))&gt;0), 'Library Prep'!$B121 &amp; "-" &amp; 'Library Prep'!$C$2, "")</f>
        <v/>
      </c>
      <c r="C128" s="34" t="str">
        <f>IF(AND('Library Prep'!$C$6 &lt;&gt; "CD", LEN(TRIM('Library Prep'!$C$2)) &gt; 0, LEN(TRIM('Library Prep'!$B121)) &gt; 0), 'Library Prep'!$C$2, "")</f>
        <v/>
      </c>
      <c r="D128" s="34" t="str">
        <f>IF(AND('Library Prep'!$C$6 &lt;&gt; "CD", LEN(TRIM('Library Prep'!$C$2)) &gt; 0, LEN(TRIM('Library Prep'!$B121)) &gt; 0), 'Library Prep'!$A121, "")</f>
        <v/>
      </c>
      <c r="E128" t="str">
        <f>IF(LEN(TRIM('Library Prep'!$B121)) = 0, "", IF('Library Prep'!$K$12="CD", 'Library Prep'!L121, RIGHT('Library Prep'!K121, 1)))</f>
        <v/>
      </c>
      <c r="F128" t="str">
        <f>IF(LEN($E128)&gt;0, IF('Library Prep'!$K$12 = "CD", VLOOKUP($E128, Indices!$G$8:$I$103, 2, FALSE), 'Library Prep'!$L121), "")</f>
        <v/>
      </c>
      <c r="G128" t="str">
        <f ca="1">IF(LEN($E128)&gt;0, IF('Library Prep'!$K$12 = "CD", VLOOKUP($F128, Indices!$E$8:$F$795, 2, FALSE), LEFT(VLOOKUP('Library Prep'!$L121, OFFSET(Indices!$G$8:$I$103, 0, MATCH('Library Prep'!$K121, Indices!$G$6:$S$6, 0)-1), 2, FALSE), 7)), "")</f>
        <v/>
      </c>
      <c r="H128" t="str">
        <f>IF(LEN($E128)&gt;0, IF('Library Prep'!$K$12 = "CD", VLOOKUP($E128, Indices!$G$8:$I$103, 3, FALSE), VLOOKUP($G128&amp;"-7", Indices!$E$8:$F$795, 2,FALSE)), "")</f>
        <v/>
      </c>
      <c r="I128" t="str">
        <f ca="1">IF(LEN($E128)&gt;0, IF('Library Prep'!$K$12 = "CD", VLOOKUP($H128, Indices!$E$8:$F$795, 2, FALSE), LEFT(VLOOKUP('Library Prep'!$L121, OFFSET(Indices!$G$8:$I$103, 0, MATCH('Library Prep'!$K121, Indices!$G$6:$S$6, 0)-1), 2, FALSE), 7)), "")</f>
        <v/>
      </c>
      <c r="J128" t="str">
        <f>IF(LEN($E128)&gt;0, IF('Library Prep'!$K$12 = "CD", IF(LEN(TRIM('Library Prep'!$D121))&gt;0, 'Library Prep'!$D121, ""), VLOOKUP($G128&amp;"-5", Indices!$E$8:$F$795, 2,FALSE)), "")</f>
        <v/>
      </c>
      <c r="K128" t="str">
        <f>IF(LEN($E128) &gt; 0, IF('Library Prep'!$K$12 &lt;&gt; "CD", IF(LEN(TRIM('Library Prep'!$C121)) &gt; 0, 'Library Prep'!$D121, ""), ""), "")</f>
        <v/>
      </c>
    </row>
    <row r="129" spans="1:11" x14ac:dyDescent="0.3">
      <c r="A129" t="str">
        <f>IF(AND('Library Prep'!$C$6 &lt;&gt; "CD", LEN(TRIM('Library Prep'!$B122)) &gt; 0), TRIM('Library Prep'!$B122), "")</f>
        <v/>
      </c>
      <c r="B129" s="34" t="str">
        <f>IF(AND('Library Prep'!$C$6 &lt;&gt; "CD", LEN(TRIM('Library Prep'!$C$2)) &gt; 0, LEN(TRIM('Library Prep'!$B122))&gt;0), 'Library Prep'!$B122 &amp; "-" &amp; 'Library Prep'!$C$2, "")</f>
        <v/>
      </c>
      <c r="C129" s="34" t="str">
        <f>IF(AND('Library Prep'!$C$6 &lt;&gt; "CD", LEN(TRIM('Library Prep'!$C$2)) &gt; 0, LEN(TRIM('Library Prep'!$B122)) &gt; 0), 'Library Prep'!$C$2, "")</f>
        <v/>
      </c>
      <c r="D129" s="34" t="str">
        <f>IF(AND('Library Prep'!$C$6 &lt;&gt; "CD", LEN(TRIM('Library Prep'!$C$2)) &gt; 0, LEN(TRIM('Library Prep'!$B122)) &gt; 0), 'Library Prep'!$A122, "")</f>
        <v/>
      </c>
      <c r="E129" t="str">
        <f>IF(LEN(TRIM('Library Prep'!$B122)) = 0, "", IF('Library Prep'!$K$12="CD", 'Library Prep'!L122, RIGHT('Library Prep'!K122, 1)))</f>
        <v/>
      </c>
      <c r="F129" t="str">
        <f>IF(LEN($E129)&gt;0, IF('Library Prep'!$K$12 = "CD", VLOOKUP($E129, Indices!$G$8:$I$103, 2, FALSE), 'Library Prep'!$L122), "")</f>
        <v/>
      </c>
      <c r="G129" t="str">
        <f ca="1">IF(LEN($E129)&gt;0, IF('Library Prep'!$K$12 = "CD", VLOOKUP($F129, Indices!$E$8:$F$795, 2, FALSE), LEFT(VLOOKUP('Library Prep'!$L122, OFFSET(Indices!$G$8:$I$103, 0, MATCH('Library Prep'!$K122, Indices!$G$6:$S$6, 0)-1), 2, FALSE), 7)), "")</f>
        <v/>
      </c>
      <c r="H129" t="str">
        <f>IF(LEN($E129)&gt;0, IF('Library Prep'!$K$12 = "CD", VLOOKUP($E129, Indices!$G$8:$I$103, 3, FALSE), VLOOKUP($G129&amp;"-7", Indices!$E$8:$F$795, 2,FALSE)), "")</f>
        <v/>
      </c>
      <c r="I129" t="str">
        <f ca="1">IF(LEN($E129)&gt;0, IF('Library Prep'!$K$12 = "CD", VLOOKUP($H129, Indices!$E$8:$F$795, 2, FALSE), LEFT(VLOOKUP('Library Prep'!$L122, OFFSET(Indices!$G$8:$I$103, 0, MATCH('Library Prep'!$K122, Indices!$G$6:$S$6, 0)-1), 2, FALSE), 7)), "")</f>
        <v/>
      </c>
      <c r="J129" t="str">
        <f>IF(LEN($E129)&gt;0, IF('Library Prep'!$K$12 = "CD", IF(LEN(TRIM('Library Prep'!$D122))&gt;0, 'Library Prep'!$D122, ""), VLOOKUP($G129&amp;"-5", Indices!$E$8:$F$795, 2,FALSE)), "")</f>
        <v/>
      </c>
      <c r="K129" t="str">
        <f>IF(LEN($E129) &gt; 0, IF('Library Prep'!$K$12 &lt;&gt; "CD", IF(LEN(TRIM('Library Prep'!$C122)) &gt; 0, 'Library Prep'!$D122, ""), ""), "")</f>
        <v/>
      </c>
    </row>
    <row r="130" spans="1:11" x14ac:dyDescent="0.3">
      <c r="A130" t="str">
        <f>IF(AND('Library Prep'!$C$6 &lt;&gt; "CD", LEN(TRIM('Library Prep'!$B123)) &gt; 0), TRIM('Library Prep'!$B123), "")</f>
        <v/>
      </c>
      <c r="B130" s="34" t="str">
        <f>IF(AND('Library Prep'!$C$6 &lt;&gt; "CD", LEN(TRIM('Library Prep'!$C$2)) &gt; 0, LEN(TRIM('Library Prep'!$B123))&gt;0), 'Library Prep'!$B123 &amp; "-" &amp; 'Library Prep'!$C$2, "")</f>
        <v/>
      </c>
      <c r="C130" s="34" t="str">
        <f>IF(AND('Library Prep'!$C$6 &lt;&gt; "CD", LEN(TRIM('Library Prep'!$C$2)) &gt; 0, LEN(TRIM('Library Prep'!$B123)) &gt; 0), 'Library Prep'!$C$2, "")</f>
        <v/>
      </c>
      <c r="D130" s="34" t="str">
        <f>IF(AND('Library Prep'!$C$6 &lt;&gt; "CD", LEN(TRIM('Library Prep'!$C$2)) &gt; 0, LEN(TRIM('Library Prep'!$B123)) &gt; 0), 'Library Prep'!$A123, "")</f>
        <v/>
      </c>
      <c r="E130" t="str">
        <f>IF(LEN(TRIM('Library Prep'!$B123)) = 0, "", IF('Library Prep'!$K$12="CD", 'Library Prep'!L123, RIGHT('Library Prep'!K123, 1)))</f>
        <v/>
      </c>
      <c r="F130" t="str">
        <f>IF(LEN($E130)&gt;0, IF('Library Prep'!$K$12 = "CD", VLOOKUP($E130, Indices!$G$8:$I$103, 2, FALSE), 'Library Prep'!$L123), "")</f>
        <v/>
      </c>
      <c r="G130" t="str">
        <f ca="1">IF(LEN($E130)&gt;0, IF('Library Prep'!$K$12 = "CD", VLOOKUP($F130, Indices!$E$8:$F$795, 2, FALSE), LEFT(VLOOKUP('Library Prep'!$L123, OFFSET(Indices!$G$8:$I$103, 0, MATCH('Library Prep'!$K123, Indices!$G$6:$S$6, 0)-1), 2, FALSE), 7)), "")</f>
        <v/>
      </c>
      <c r="H130" t="str">
        <f>IF(LEN($E130)&gt;0, IF('Library Prep'!$K$12 = "CD", VLOOKUP($E130, Indices!$G$8:$I$103, 3, FALSE), VLOOKUP($G130&amp;"-7", Indices!$E$8:$F$795, 2,FALSE)), "")</f>
        <v/>
      </c>
      <c r="I130" t="str">
        <f ca="1">IF(LEN($E130)&gt;0, IF('Library Prep'!$K$12 = "CD", VLOOKUP($H130, Indices!$E$8:$F$795, 2, FALSE), LEFT(VLOOKUP('Library Prep'!$L123, OFFSET(Indices!$G$8:$I$103, 0, MATCH('Library Prep'!$K123, Indices!$G$6:$S$6, 0)-1), 2, FALSE), 7)), "")</f>
        <v/>
      </c>
      <c r="J130" t="str">
        <f>IF(LEN($E130)&gt;0, IF('Library Prep'!$K$12 = "CD", IF(LEN(TRIM('Library Prep'!$D123))&gt;0, 'Library Prep'!$D123, ""), VLOOKUP($G130&amp;"-5", Indices!$E$8:$F$795, 2,FALSE)), "")</f>
        <v/>
      </c>
      <c r="K130" t="str">
        <f>IF(LEN($E130) &gt; 0, IF('Library Prep'!$K$12 &lt;&gt; "CD", IF(LEN(TRIM('Library Prep'!$C123)) &gt; 0, 'Library Prep'!$D123, ""), ""), "")</f>
        <v/>
      </c>
    </row>
    <row r="131" spans="1:11" x14ac:dyDescent="0.3">
      <c r="A131" t="str">
        <f>IF(AND('Library Prep'!$C$6 &lt;&gt; "CD", LEN(TRIM('Library Prep'!$B124)) &gt; 0), TRIM('Library Prep'!$B124), "")</f>
        <v/>
      </c>
      <c r="B131" t="str">
        <f>IF(AND('Library Prep'!$C$6 &lt;&gt; "CD", LEN(TRIM('Library Prep'!$C$2)) &gt; 0, LEN(TRIM('Library Prep'!$B124))&gt;0), 'Library Prep'!$B124 &amp; "-" &amp; 'Library Prep'!$C$2, "")</f>
        <v/>
      </c>
      <c r="C131" t="str">
        <f>IF(AND('Library Prep'!$C$6 &lt;&gt; "CD", LEN(TRIM('Library Prep'!$C$2)) &gt; 0, LEN(TRIM('Library Prep'!$B124)) &gt; 0), 'Library Prep'!$C$2, "")</f>
        <v/>
      </c>
      <c r="D131" t="str">
        <f>IF(AND('Library Prep'!$C$6 &lt;&gt; "CD", LEN(TRIM('Library Prep'!$C$2)) &gt; 0, LEN(TRIM('Library Prep'!$B124)) &gt; 0), 'Library Prep'!$A124, "")</f>
        <v/>
      </c>
      <c r="E131" t="str">
        <f>IF(LEN(TRIM('Library Prep'!$B124)) = 0, "", IF('Library Prep'!$K$12="CD", 'Library Prep'!L124, RIGHT('Library Prep'!K124, 1)))</f>
        <v/>
      </c>
      <c r="F131" t="str">
        <f>IF(LEN($E131)&gt;0, IF('Library Prep'!$K$12 = "CD", VLOOKUP($E131, Indices!$G$8:$I$103, 2, FALSE), 'Library Prep'!$L124), "")</f>
        <v/>
      </c>
      <c r="G131" t="str">
        <f ca="1">IF(LEN($E131)&gt;0, IF('Library Prep'!$K$12 = "CD", VLOOKUP($F131, Indices!$E$8:$F$795, 2, FALSE), LEFT(VLOOKUP('Library Prep'!$L124, OFFSET(Indices!$G$8:$I$103, 0, MATCH('Library Prep'!$K124, Indices!$G$6:$S$6, 0)-1), 2, FALSE), 7)), "")</f>
        <v/>
      </c>
      <c r="H131" t="str">
        <f>IF(LEN($E131)&gt;0, IF('Library Prep'!$K$12 = "CD", VLOOKUP($E131, Indices!$G$8:$I$103, 3, FALSE), VLOOKUP($G131&amp;"-7", Indices!$E$8:$F$795, 2,FALSE)), "")</f>
        <v/>
      </c>
      <c r="I131" t="str">
        <f ca="1">IF(LEN($E131)&gt;0, IF('Library Prep'!$K$12 = "CD", VLOOKUP($H131, Indices!$E$8:$F$795, 2, FALSE), LEFT(VLOOKUP('Library Prep'!$L124, OFFSET(Indices!$G$8:$I$103, 0, MATCH('Library Prep'!$K124, Indices!$G$6:$S$6, 0)-1), 2, FALSE), 7)), "")</f>
        <v/>
      </c>
      <c r="J131" t="str">
        <f>IF(LEN($E131)&gt;0, IF('Library Prep'!$K$12 = "CD", IF(LEN(TRIM('Library Prep'!$D124))&gt;0, 'Library Prep'!$D124, ""), VLOOKUP($G131&amp;"-5", Indices!$E$8:$F$795, 2,FALSE)), "")</f>
        <v/>
      </c>
      <c r="K131" t="str">
        <f>IF(LEN($E131) &gt; 0, IF('Library Prep'!$K$12 &lt;&gt; "CD", IF(LEN(TRIM('Library Prep'!$C124)) &gt; 0, 'Library Prep'!$D124, ""), ""), "")</f>
        <v/>
      </c>
    </row>
    <row r="132" spans="1:11" x14ac:dyDescent="0.3">
      <c r="A132" t="str">
        <f>IF(AND('Library Prep'!$C$6 &lt;&gt; "CD", LEN(TRIM('Library Prep'!$B125)) &gt; 0), TRIM('Library Prep'!$B125), "")</f>
        <v/>
      </c>
      <c r="B132" t="str">
        <f>IF(AND('Library Prep'!$C$6 &lt;&gt; "CD", LEN(TRIM('Library Prep'!$C$2)) &gt; 0, LEN(TRIM('Library Prep'!$B125))&gt;0), 'Library Prep'!$B125 &amp; "-" &amp; 'Library Prep'!$C$2, "")</f>
        <v/>
      </c>
      <c r="C132" t="str">
        <f>IF(AND('Library Prep'!$C$6 &lt;&gt; "CD", LEN(TRIM('Library Prep'!$C$2)) &gt; 0, LEN(TRIM('Library Prep'!$B125)) &gt; 0), 'Library Prep'!$C$2, "")</f>
        <v/>
      </c>
      <c r="D132" t="str">
        <f>IF(AND('Library Prep'!$C$6 &lt;&gt; "CD", LEN(TRIM('Library Prep'!$C$2)) &gt; 0, LEN(TRIM('Library Prep'!$B125)) &gt; 0), 'Library Prep'!$A125, "")</f>
        <v/>
      </c>
      <c r="E132" t="str">
        <f>IF(LEN(TRIM('Library Prep'!$B125)) = 0, "", IF('Library Prep'!$K$12="CD", 'Library Prep'!L125, RIGHT('Library Prep'!K125, 1)))</f>
        <v/>
      </c>
      <c r="F132" t="str">
        <f>IF(LEN($E132)&gt;0, IF('Library Prep'!$K$12 = "CD", VLOOKUP($E132, Indices!$G$8:$I$103, 2, FALSE), 'Library Prep'!$L125), "")</f>
        <v/>
      </c>
      <c r="G132" t="str">
        <f ca="1">IF(LEN($E132)&gt;0, IF('Library Prep'!$K$12 = "CD", VLOOKUP($F132, Indices!$E$8:$F$795, 2, FALSE), LEFT(VLOOKUP('Library Prep'!$L125, OFFSET(Indices!$G$8:$I$103, 0, MATCH('Library Prep'!$K125, Indices!$G$6:$S$6, 0)-1), 2, FALSE), 7)), "")</f>
        <v/>
      </c>
      <c r="H132" t="str">
        <f>IF(LEN($E132)&gt;0, IF('Library Prep'!$K$12 = "CD", VLOOKUP($E132, Indices!$G$8:$I$103, 3, FALSE), VLOOKUP($G132&amp;"-7", Indices!$E$8:$F$795, 2,FALSE)), "")</f>
        <v/>
      </c>
      <c r="I132" t="str">
        <f ca="1">IF(LEN($E132)&gt;0, IF('Library Prep'!$K$12 = "CD", VLOOKUP($H132, Indices!$E$8:$F$795, 2, FALSE), LEFT(VLOOKUP('Library Prep'!$L125, OFFSET(Indices!$G$8:$I$103, 0, MATCH('Library Prep'!$K125, Indices!$G$6:$S$6, 0)-1), 2, FALSE), 7)), "")</f>
        <v/>
      </c>
      <c r="J132" t="str">
        <f>IF(LEN($E132)&gt;0, IF('Library Prep'!$K$12 = "CD", IF(LEN(TRIM('Library Prep'!$D125))&gt;0, 'Library Prep'!$D125, ""), VLOOKUP($G132&amp;"-5", Indices!$E$8:$F$795, 2,FALSE)), "")</f>
        <v/>
      </c>
      <c r="K132" t="str">
        <f>IF(LEN($E132) &gt; 0, IF('Library Prep'!$K$12 &lt;&gt; "CD", IF(LEN(TRIM('Library Prep'!$C125)) &gt; 0, 'Library Prep'!$D125, ""), ""), "")</f>
        <v/>
      </c>
    </row>
    <row r="133" spans="1:11" x14ac:dyDescent="0.3">
      <c r="A133" t="str">
        <f>IF(AND('Library Prep'!$C$6 &lt;&gt; "CD", LEN(TRIM('Library Prep'!$B126)) &gt; 0), TRIM('Library Prep'!$B126), "")</f>
        <v/>
      </c>
      <c r="B133" t="str">
        <f>IF(AND('Library Prep'!$C$6 &lt;&gt; "CD", LEN(TRIM('Library Prep'!$C$2)) &gt; 0, LEN(TRIM('Library Prep'!$B126))&gt;0), 'Library Prep'!$B126 &amp; "-" &amp; 'Library Prep'!$C$2, "")</f>
        <v/>
      </c>
      <c r="C133" t="str">
        <f>IF(AND('Library Prep'!$C$6 &lt;&gt; "CD", LEN(TRIM('Library Prep'!$C$2)) &gt; 0, LEN(TRIM('Library Prep'!$B126)) &gt; 0), 'Library Prep'!$C$2, "")</f>
        <v/>
      </c>
      <c r="D133" t="str">
        <f>IF(AND('Library Prep'!$C$6 &lt;&gt; "CD", LEN(TRIM('Library Prep'!$C$2)) &gt; 0, LEN(TRIM('Library Prep'!$B126)) &gt; 0), 'Library Prep'!$A126, "")</f>
        <v/>
      </c>
      <c r="E133" t="str">
        <f>IF(LEN(TRIM('Library Prep'!$B126)) = 0, "", IF('Library Prep'!$K$12="CD", 'Library Prep'!L126, RIGHT('Library Prep'!K126, 1)))</f>
        <v/>
      </c>
      <c r="F133" t="str">
        <f>IF(LEN($E133)&gt;0, IF('Library Prep'!$K$12 = "CD", VLOOKUP($E133, Indices!$G$8:$I$103, 2, FALSE), 'Library Prep'!$L126), "")</f>
        <v/>
      </c>
      <c r="G133" t="str">
        <f ca="1">IF(LEN($E133)&gt;0, IF('Library Prep'!$K$12 = "CD", VLOOKUP($F133, Indices!$E$8:$F$795, 2, FALSE), LEFT(VLOOKUP('Library Prep'!$L126, OFFSET(Indices!$G$8:$I$103, 0, MATCH('Library Prep'!$K126, Indices!$G$6:$S$6, 0)-1), 2, FALSE), 7)), "")</f>
        <v/>
      </c>
      <c r="H133" t="str">
        <f>IF(LEN($E133)&gt;0, IF('Library Prep'!$K$12 = "CD", VLOOKUP($E133, Indices!$G$8:$I$103, 3, FALSE), VLOOKUP($G133&amp;"-7", Indices!$E$8:$F$795, 2,FALSE)), "")</f>
        <v/>
      </c>
      <c r="I133" t="str">
        <f ca="1">IF(LEN($E133)&gt;0, IF('Library Prep'!$K$12 = "CD", VLOOKUP($H133, Indices!$E$8:$F$795, 2, FALSE), LEFT(VLOOKUP('Library Prep'!$L126, OFFSET(Indices!$G$8:$I$103, 0, MATCH('Library Prep'!$K126, Indices!$G$6:$S$6, 0)-1), 2, FALSE), 7)), "")</f>
        <v/>
      </c>
      <c r="J133" t="str">
        <f>IF(LEN($E133)&gt;0, IF('Library Prep'!$K$12 = "CD", IF(LEN(TRIM('Library Prep'!$D126))&gt;0, 'Library Prep'!$D126, ""), VLOOKUP($G133&amp;"-5", Indices!$E$8:$F$795, 2,FALSE)), "")</f>
        <v/>
      </c>
      <c r="K133" t="str">
        <f>IF(LEN($E133) &gt; 0, IF('Library Prep'!$K$12 &lt;&gt; "CD", IF(LEN(TRIM('Library Prep'!$C126)) &gt; 0, 'Library Prep'!$D126, ""), ""), "")</f>
        <v/>
      </c>
    </row>
    <row r="134" spans="1:11" x14ac:dyDescent="0.3">
      <c r="A134" t="str">
        <f>IF(AND('Library Prep'!$C$6 &lt;&gt; "CD", LEN(TRIM('Library Prep'!$B127)) &gt; 0), TRIM('Library Prep'!$B127), "")</f>
        <v/>
      </c>
      <c r="B134" t="str">
        <f>IF(AND('Library Prep'!$C$6 &lt;&gt; "CD", LEN(TRIM('Library Prep'!$C$2)) &gt; 0, LEN(TRIM('Library Prep'!$B127))&gt;0), 'Library Prep'!$B127 &amp; "-" &amp; 'Library Prep'!$C$2, "")</f>
        <v/>
      </c>
      <c r="C134" t="str">
        <f>IF(AND('Library Prep'!$C$6 &lt;&gt; "CD", LEN(TRIM('Library Prep'!$C$2)) &gt; 0, LEN(TRIM('Library Prep'!$B127)) &gt; 0), 'Library Prep'!$C$2, "")</f>
        <v/>
      </c>
      <c r="D134" t="str">
        <f>IF(AND('Library Prep'!$C$6 &lt;&gt; "CD", LEN(TRIM('Library Prep'!$C$2)) &gt; 0, LEN(TRIM('Library Prep'!$B127)) &gt; 0), 'Library Prep'!$A127, "")</f>
        <v/>
      </c>
      <c r="E134" t="str">
        <f>IF(LEN(TRIM('Library Prep'!$B127)) = 0, "", IF('Library Prep'!$K$12="CD", 'Library Prep'!L127, RIGHT('Library Prep'!K127, 1)))</f>
        <v/>
      </c>
      <c r="F134" t="str">
        <f>IF(LEN($E134)&gt;0, IF('Library Prep'!$K$12 = "CD", VLOOKUP($E134, Indices!$G$8:$I$103, 2, FALSE), 'Library Prep'!$L127), "")</f>
        <v/>
      </c>
      <c r="G134" t="str">
        <f ca="1">IF(LEN($E134)&gt;0, IF('Library Prep'!$K$12 = "CD", VLOOKUP($F134, Indices!$E$8:$F$795, 2, FALSE), LEFT(VLOOKUP('Library Prep'!$L127, OFFSET(Indices!$G$8:$I$103, 0, MATCH('Library Prep'!$K127, Indices!$G$6:$S$6, 0)-1), 2, FALSE), 7)), "")</f>
        <v/>
      </c>
      <c r="H134" t="str">
        <f>IF(LEN($E134)&gt;0, IF('Library Prep'!$K$12 = "CD", VLOOKUP($E134, Indices!$G$8:$I$103, 3, FALSE), VLOOKUP($G134&amp;"-7", Indices!$E$8:$F$795, 2,FALSE)), "")</f>
        <v/>
      </c>
      <c r="I134" t="str">
        <f ca="1">IF(LEN($E134)&gt;0, IF('Library Prep'!$K$12 = "CD", VLOOKUP($H134, Indices!$E$8:$F$795, 2, FALSE), LEFT(VLOOKUP('Library Prep'!$L127, OFFSET(Indices!$G$8:$I$103, 0, MATCH('Library Prep'!$K127, Indices!$G$6:$S$6, 0)-1), 2, FALSE), 7)), "")</f>
        <v/>
      </c>
      <c r="J134" t="str">
        <f>IF(LEN($E134)&gt;0, IF('Library Prep'!$K$12 = "CD", IF(LEN(TRIM('Library Prep'!$D127))&gt;0, 'Library Prep'!$D127, ""), VLOOKUP($G134&amp;"-5", Indices!$E$8:$F$795, 2,FALSE)), "")</f>
        <v/>
      </c>
      <c r="K134" t="str">
        <f>IF(LEN($E134) &gt; 0, IF('Library Prep'!$K$12 &lt;&gt; "CD", IF(LEN(TRIM('Library Prep'!$C127)) &gt; 0, 'Library Prep'!$D127, ""), ""), "")</f>
        <v/>
      </c>
    </row>
    <row r="135" spans="1:11" x14ac:dyDescent="0.3">
      <c r="F135" s="34"/>
    </row>
    <row r="136" spans="1:11" x14ac:dyDescent="0.3">
      <c r="F136" s="34"/>
      <c r="G136" s="34"/>
    </row>
    <row r="137" spans="1:11" x14ac:dyDescent="0.3">
      <c r="F137" s="34"/>
      <c r="G137" s="34"/>
    </row>
    <row r="138" spans="1:11" x14ac:dyDescent="0.3">
      <c r="F138" s="34"/>
      <c r="G138" s="34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2F9C2-8A1A-4A11-B614-18EC22753E33}">
  <dimension ref="A1:I134"/>
  <sheetViews>
    <sheetView workbookViewId="0">
      <pane ySplit="18" topLeftCell="A19" activePane="bottomLeft" state="frozen"/>
      <selection pane="bottomLeft" activeCell="G20" sqref="G20"/>
    </sheetView>
  </sheetViews>
  <sheetFormatPr defaultRowHeight="14.4" x14ac:dyDescent="0.3"/>
  <cols>
    <col min="1" max="1" width="20.6640625" customWidth="1"/>
    <col min="2" max="2" width="41" bestFit="1" customWidth="1"/>
    <col min="3" max="4" width="16.88671875" bestFit="1" customWidth="1"/>
    <col min="5" max="5" width="12.33203125" bestFit="1" customWidth="1"/>
    <col min="6" max="6" width="13.5546875" bestFit="1" customWidth="1"/>
    <col min="7" max="7" width="12.88671875" bestFit="1" customWidth="1"/>
    <col min="8" max="9" width="15" bestFit="1" customWidth="1"/>
  </cols>
  <sheetData>
    <row r="1" spans="1:2" x14ac:dyDescent="0.3">
      <c r="A1" t="s">
        <v>117</v>
      </c>
    </row>
    <row r="2" spans="1:2" x14ac:dyDescent="0.3">
      <c r="A2" t="s">
        <v>256</v>
      </c>
      <c r="B2" s="89">
        <f>'Library Prep'!$C$2</f>
        <v>0</v>
      </c>
    </row>
    <row r="3" spans="1:2" x14ac:dyDescent="0.3">
      <c r="A3" t="s">
        <v>119</v>
      </c>
      <c r="B3" s="91">
        <f>'Library Prep'!$C$6</f>
        <v>0</v>
      </c>
    </row>
    <row r="4" spans="1:2" x14ac:dyDescent="0.3">
      <c r="A4" t="s">
        <v>257</v>
      </c>
      <c r="B4" t="s">
        <v>258</v>
      </c>
    </row>
    <row r="5" spans="1:2" x14ac:dyDescent="0.3">
      <c r="A5" t="s">
        <v>120</v>
      </c>
      <c r="B5" t="s">
        <v>121</v>
      </c>
    </row>
    <row r="6" spans="1:2" x14ac:dyDescent="0.3">
      <c r="A6" t="s">
        <v>259</v>
      </c>
      <c r="B6" s="89" t="e">
        <f>VLOOKUP('Library Prep'!$K$12, Indices!$A$12:$C$17, 3, FALSE)</f>
        <v>#N/A</v>
      </c>
    </row>
    <row r="7" spans="1:2" x14ac:dyDescent="0.3">
      <c r="A7" t="s">
        <v>129</v>
      </c>
      <c r="B7" t="s">
        <v>130</v>
      </c>
    </row>
    <row r="11" spans="1:2" x14ac:dyDescent="0.3">
      <c r="A11" t="s">
        <v>131</v>
      </c>
    </row>
    <row r="12" spans="1:2" x14ac:dyDescent="0.3">
      <c r="A12" s="90" t="e">
        <f>LEFT('Library Prep'!$C$5, 3)/2 +1</f>
        <v>#VALUE!</v>
      </c>
    </row>
    <row r="13" spans="1:2" x14ac:dyDescent="0.3">
      <c r="A13" s="90" t="e">
        <f>LEFT('Library Prep'!$C$5, 3)/2 +1</f>
        <v>#VALUE!</v>
      </c>
    </row>
    <row r="14" spans="1:2" x14ac:dyDescent="0.3">
      <c r="A14" t="s">
        <v>132</v>
      </c>
    </row>
    <row r="15" spans="1:2" x14ac:dyDescent="0.3">
      <c r="A15" t="s">
        <v>261</v>
      </c>
      <c r="B15" t="s">
        <v>135</v>
      </c>
    </row>
    <row r="17" spans="1:9" x14ac:dyDescent="0.3">
      <c r="A17" t="s">
        <v>136</v>
      </c>
    </row>
    <row r="18" spans="1:9" x14ac:dyDescent="0.3">
      <c r="A18" t="s">
        <v>137</v>
      </c>
      <c r="B18" t="s">
        <v>138</v>
      </c>
      <c r="C18" s="34" t="str">
        <f>IF('Library Prep'!$K$12="CD", "Index_Plate_Well", "Index_Plate")</f>
        <v>Index_Plate</v>
      </c>
      <c r="D18" t="str">
        <f>IF('Library Prep'!$K$12="CD", "I7_Index_ID", "Index_Plate_Well")</f>
        <v>Index_Plate_Well</v>
      </c>
      <c r="E18" t="str">
        <f>IF('Library Prep'!$K$12 = "CD", "index", "I7_Index_ID")</f>
        <v>I7_Index_ID</v>
      </c>
      <c r="F18" t="str">
        <f>IF('Library Prep'!$K$12 = "CD", "I5_Index_ID", "index")</f>
        <v>index</v>
      </c>
      <c r="G18" t="str">
        <f>IF('Library Prep'!$K$12 = "CD", "index2", "I5_Index_ID")</f>
        <v>I5_Index_ID</v>
      </c>
      <c r="H18" t="str">
        <f>IF('Library Prep'!$K$12 = "CD", "Sample_Project", "index2")</f>
        <v>index2</v>
      </c>
      <c r="I18" t="str">
        <f>IF(AND(LEN('Library Prep'!$K$12)&gt;0, 'Library Prep'!$K$12 &lt;&gt; "CD"), "Sample_Project", "")</f>
        <v/>
      </c>
    </row>
    <row r="19" spans="1:9" x14ac:dyDescent="0.3">
      <c r="A19" t="str">
        <f>IF(LEN('Library Prep'!$B12)&gt;0,'Library Prep'!$B12,"")</f>
        <v/>
      </c>
      <c r="B19" t="str">
        <f>IF(AND(LEN(TRIM('Library Prep'!$C$2)) &gt; 0, LEN(TRIM('Library Prep'!$B12))&gt;0), 'Library Prep'!$B12 &amp; "-" &amp; 'Library Prep'!$C$2, "")</f>
        <v/>
      </c>
      <c r="C19" t="str">
        <f>IF(AND(LEN('Library Prep'!$K$12)&gt;0, LEN(TRIM('Library Prep'!$B12)) &gt; 0), IF('Library Prep'!$K$12="CD", 'Library Prep'!$L12, RIGHT('Library Prep'!$K12, 1)), "")</f>
        <v/>
      </c>
      <c r="D19" t="str">
        <f>IF(LEN($C19)=0, "", IF('Library Prep'!$K$12 = "CD", VLOOKUP($C19, Indices!$G$8:$I$103, 2, FALSE), 'Library Prep'!$L12))</f>
        <v/>
      </c>
      <c r="E19" t="str">
        <f ca="1">IF(AND('Library Prep'!$K$12="CD", LEN(D19)&gt;0), VLOOKUP(D19, Indices!$E$8:$F$795, 2, FALSE), IF(LEN(D19)&gt;0, MID(VLOOKUP(D19, OFFSET(Indices!$G$8:$I$103, 0, MATCH("UD-" &amp; $C19, Indices!$G$6:$S$6,0)-1), 2,FALSE), 1, 7), ""))</f>
        <v/>
      </c>
      <c r="F19" t="str">
        <f ca="1">IF(AND('Library Prep'!$K$12="CD", LEN($C19)&gt;0), VLOOKUP($C19, Indices!$G$8:$I$103, 3, FALSE), IF(AND(LEN($C19)&gt;0, LEN($E19)&gt;0), VLOOKUP($E19&amp;"-7", Indices!$E:$F, 2,FALSE), ""))</f>
        <v/>
      </c>
      <c r="G19" t="str">
        <f ca="1">IF(AND('Library Prep'!$K$12="CD", LEN(F19)&gt;0), VLOOKUP(F19, Indices!$E$8:$F$795, 2, FALSE), E19)</f>
        <v/>
      </c>
      <c r="H19" t="str">
        <f ca="1">IF(AND('Library Prep'!$K$12 = "CD", LEN('Library Prep'!$B12)&gt;0), 'Library Prep'!$D12&amp;"", IF(LEN($G19)&gt;0, VLOOKUP(G19&amp;"-5", Indices!$E:$F, 2,FALSE), ""))</f>
        <v/>
      </c>
      <c r="I19" t="str">
        <f>IF(AND('Library Prep'!$K$12 &lt;&gt; "CD", LEN('Library Prep'!$D12)&gt;0), 'Library Prep'!$D12, "")</f>
        <v/>
      </c>
    </row>
    <row r="20" spans="1:9" x14ac:dyDescent="0.3">
      <c r="A20" t="str">
        <f>IF(LEN('Library Prep'!$B13)&gt;0,'Library Prep'!$B13,"")</f>
        <v/>
      </c>
      <c r="B20" t="str">
        <f>IF(AND(LEN(TRIM('Library Prep'!$C$2)) &gt; 0, LEN(TRIM('Library Prep'!$B13))&gt;0), 'Library Prep'!$B13 &amp; "-" &amp; 'Library Prep'!$C$2, "")</f>
        <v/>
      </c>
      <c r="C20" t="str">
        <f>IF(AND(LEN('Library Prep'!$K$12)&gt;0, LEN(TRIM('Library Prep'!$B13)) &gt; 0), IF('Library Prep'!$K$12="CD", 'Library Prep'!$L13, RIGHT('Library Prep'!$K13, 1)), "")</f>
        <v/>
      </c>
      <c r="D20" t="str">
        <f>IF(LEN($C20)=0, "", IF('Library Prep'!$K$12 = "CD", VLOOKUP($C20, Indices!$G$8:$I$103, 2, FALSE), 'Library Prep'!$L13))</f>
        <v/>
      </c>
      <c r="E20" t="str">
        <f ca="1">IF(AND('Library Prep'!$K$12="CD", LEN(D20)&gt;0), VLOOKUP(D20, Indices!$E$8:$F$795, 2, FALSE), IF(LEN(D20)&gt;0, MID(VLOOKUP(D20, OFFSET(Indices!$G$8:$I$103, 0, MATCH("UD-" &amp; $C20, Indices!$G$6:$S$6,0)-1), 2,FALSE), 1, 7), ""))</f>
        <v/>
      </c>
      <c r="F20" t="str">
        <f ca="1">IF(AND('Library Prep'!$K$12="CD", LEN($C20)&gt;0), VLOOKUP($C20, Indices!$G$8:$I$103, 3, FALSE), IF(AND(LEN($C20)&gt;0, LEN($E20)&gt;0), VLOOKUP($E20&amp;"-7", Indices!$E:$F, 2,FALSE), ""))</f>
        <v/>
      </c>
      <c r="G20" t="str">
        <f ca="1">IF(AND('Library Prep'!$K$12="CD", LEN(F20)&gt;0), VLOOKUP(F20, Indices!$E$8:$F$795, 2, FALSE), E20)</f>
        <v/>
      </c>
      <c r="H20" t="str">
        <f ca="1">IF(AND('Library Prep'!$K$12 = "CD", LEN('Library Prep'!$B13)&gt;0), 'Library Prep'!$D13&amp;"", IF(LEN($G20)&gt;0, VLOOKUP(G20&amp;"-5", Indices!$E:$F, 2,FALSE), ""))</f>
        <v/>
      </c>
      <c r="I20" t="str">
        <f>IF(AND('Library Prep'!$K$12 &lt;&gt; "CD", LEN('Library Prep'!$D13)&gt;0), 'Library Prep'!$D13, "")</f>
        <v/>
      </c>
    </row>
    <row r="21" spans="1:9" x14ac:dyDescent="0.3">
      <c r="A21" t="str">
        <f>IF(LEN('Library Prep'!$B14)&gt;0,'Library Prep'!$B14,"")</f>
        <v/>
      </c>
      <c r="B21" t="str">
        <f>IF(AND(LEN(TRIM('Library Prep'!$C$2)) &gt; 0, LEN(TRIM('Library Prep'!$B14))&gt;0), 'Library Prep'!$B14 &amp; "-" &amp; 'Library Prep'!$C$2, "")</f>
        <v/>
      </c>
      <c r="C21" t="str">
        <f>IF(AND(LEN('Library Prep'!$K$12)&gt;0, LEN(TRIM('Library Prep'!$B14)) &gt; 0), IF('Library Prep'!$K$12="CD", 'Library Prep'!$L14, RIGHT('Library Prep'!$K14, 1)), "")</f>
        <v/>
      </c>
      <c r="D21" t="str">
        <f>IF(LEN($C21)=0, "", IF('Library Prep'!$K$12 = "CD", VLOOKUP($C21, Indices!$G$8:$I$103, 2, FALSE), 'Library Prep'!$L14))</f>
        <v/>
      </c>
      <c r="E21" t="str">
        <f ca="1">IF(AND('Library Prep'!$K$12="CD", LEN(D21)&gt;0), VLOOKUP(D21, Indices!$E$8:$F$795, 2, FALSE), IF(LEN(D21)&gt;0, MID(VLOOKUP(D21, OFFSET(Indices!$G$8:$I$103, 0, MATCH("UD-" &amp; $C21, Indices!$G$6:$S$6,0)-1), 2,FALSE), 1, 7), ""))</f>
        <v/>
      </c>
      <c r="F21" t="str">
        <f ca="1">IF(AND('Library Prep'!$K$12="CD", LEN($C21)&gt;0), VLOOKUP($C21, Indices!$G$8:$I$103, 3, FALSE), IF(AND(LEN($C21)&gt;0, LEN($E21)&gt;0), VLOOKUP($E21&amp;"-7", Indices!$E:$F, 2,FALSE), ""))</f>
        <v/>
      </c>
      <c r="G21" t="str">
        <f ca="1">IF(AND('Library Prep'!$K$12="CD", LEN(F21)&gt;0), VLOOKUP(F21, Indices!$E$8:$F$795, 2, FALSE), E21)</f>
        <v/>
      </c>
      <c r="H21" t="str">
        <f ca="1">IF(AND('Library Prep'!$K$12 = "CD", LEN('Library Prep'!$B14)&gt;0), 'Library Prep'!$D14&amp;"", IF(LEN($G21)&gt;0, VLOOKUP(G21&amp;"-5", Indices!$E:$F, 2,FALSE), ""))</f>
        <v/>
      </c>
      <c r="I21" t="str">
        <f>IF(AND('Library Prep'!$K$12 &lt;&gt; "CD", LEN('Library Prep'!$D14)&gt;0), 'Library Prep'!$D14, "")</f>
        <v/>
      </c>
    </row>
    <row r="22" spans="1:9" x14ac:dyDescent="0.3">
      <c r="A22" t="str">
        <f>IF(LEN('Library Prep'!$B15)&gt;0,'Library Prep'!$B15,"")</f>
        <v/>
      </c>
      <c r="B22" t="str">
        <f>IF(AND(LEN(TRIM('Library Prep'!$C$2)) &gt; 0, LEN(TRIM('Library Prep'!$B15))&gt;0), 'Library Prep'!$B15 &amp; "-" &amp; 'Library Prep'!$C$2, "")</f>
        <v/>
      </c>
      <c r="C22" t="str">
        <f>IF(AND(LEN('Library Prep'!$K$12)&gt;0, LEN(TRIM('Library Prep'!$B15)) &gt; 0), IF('Library Prep'!$K$12="CD", 'Library Prep'!$L15, RIGHT('Library Prep'!$K15, 1)), "")</f>
        <v/>
      </c>
      <c r="D22" t="str">
        <f>IF(LEN($C22)=0, "", IF('Library Prep'!$K$12 = "CD", VLOOKUP($C22, Indices!$G$8:$I$103, 2, FALSE), 'Library Prep'!$L15))</f>
        <v/>
      </c>
      <c r="E22" t="str">
        <f ca="1">IF(AND('Library Prep'!$K$12="CD", LEN(D22)&gt;0), VLOOKUP(D22, Indices!$E$8:$F$795, 2, FALSE), IF(LEN(D22)&gt;0, MID(VLOOKUP(D22, OFFSET(Indices!$G$8:$I$103, 0, MATCH("UD-" &amp; $C22, Indices!$G$6:$S$6,0)-1), 2,FALSE), 1, 7), ""))</f>
        <v/>
      </c>
      <c r="F22" t="str">
        <f ca="1">IF(AND('Library Prep'!$K$12="CD", LEN($C22)&gt;0), VLOOKUP($C22, Indices!$G$8:$I$103, 3, FALSE), IF(AND(LEN($C22)&gt;0, LEN($E22)&gt;0), VLOOKUP($E22&amp;"-7", Indices!$E:$F, 2,FALSE), ""))</f>
        <v/>
      </c>
      <c r="G22" t="str">
        <f ca="1">IF(AND('Library Prep'!$K$12="CD", LEN(F22)&gt;0), VLOOKUP(F22, Indices!$E$8:$F$795, 2, FALSE), E22)</f>
        <v/>
      </c>
      <c r="H22" t="str">
        <f ca="1">IF(AND('Library Prep'!$K$12 = "CD", LEN('Library Prep'!$B15)&gt;0), 'Library Prep'!$D15&amp;"", IF(LEN($G22)&gt;0, VLOOKUP(G22&amp;"-5", Indices!$E:$F, 2,FALSE), ""))</f>
        <v/>
      </c>
      <c r="I22" t="str">
        <f>IF(AND('Library Prep'!$K$12 &lt;&gt; "CD", LEN('Library Prep'!$D15)&gt;0), 'Library Prep'!$D15, "")</f>
        <v/>
      </c>
    </row>
    <row r="23" spans="1:9" x14ac:dyDescent="0.3">
      <c r="A23" t="str">
        <f>IF(LEN('Library Prep'!$B16)&gt;0,'Library Prep'!$B16,"")</f>
        <v/>
      </c>
      <c r="B23" t="str">
        <f>IF(AND(LEN(TRIM('Library Prep'!$C$2)) &gt; 0, LEN(TRIM('Library Prep'!$B16))&gt;0), 'Library Prep'!$B16 &amp; "-" &amp; 'Library Prep'!$C$2, "")</f>
        <v/>
      </c>
      <c r="C23" t="str">
        <f>IF(AND(LEN('Library Prep'!$K$12)&gt;0, LEN(TRIM('Library Prep'!$B16)) &gt; 0), IF('Library Prep'!$K$12="CD", 'Library Prep'!$L16, RIGHT('Library Prep'!$K16, 1)), "")</f>
        <v/>
      </c>
      <c r="D23" t="str">
        <f>IF(LEN($C23)=0, "", IF('Library Prep'!$K$12 = "CD", VLOOKUP($C23, Indices!$G$8:$I$103, 2, FALSE), 'Library Prep'!$L16))</f>
        <v/>
      </c>
      <c r="E23" t="str">
        <f ca="1">IF(AND('Library Prep'!$K$12="CD", LEN(D23)&gt;0), VLOOKUP(D23, Indices!$E$8:$F$795, 2, FALSE), IF(LEN(D23)&gt;0, MID(VLOOKUP(D23, OFFSET(Indices!$G$8:$I$103, 0, MATCH("UD-" &amp; $C23, Indices!$G$6:$S$6,0)-1), 2,FALSE), 1, 7), ""))</f>
        <v/>
      </c>
      <c r="F23" t="str">
        <f ca="1">IF(AND('Library Prep'!$K$12="CD", LEN($C23)&gt;0), VLOOKUP($C23, Indices!$G$8:$I$103, 3, FALSE), IF(AND(LEN($C23)&gt;0, LEN($E23)&gt;0), VLOOKUP($E23&amp;"-7", Indices!$E:$F, 2,FALSE), ""))</f>
        <v/>
      </c>
      <c r="G23" t="str">
        <f ca="1">IF(AND('Library Prep'!$K$12="CD", LEN(F23)&gt;0), VLOOKUP(F23, Indices!$E$8:$F$795, 2, FALSE), E23)</f>
        <v/>
      </c>
      <c r="H23" t="str">
        <f ca="1">IF(AND('Library Prep'!$K$12 = "CD", LEN('Library Prep'!$B16)&gt;0), 'Library Prep'!$D16&amp;"", IF(LEN($G23)&gt;0, VLOOKUP(G23&amp;"-5", Indices!$E:$F, 2,FALSE), ""))</f>
        <v/>
      </c>
      <c r="I23" t="str">
        <f>IF(AND('Library Prep'!$K$12 &lt;&gt; "CD", LEN('Library Prep'!$D16)&gt;0), 'Library Prep'!$D16, "")</f>
        <v/>
      </c>
    </row>
    <row r="24" spans="1:9" x14ac:dyDescent="0.3">
      <c r="A24" t="str">
        <f>IF(LEN('Library Prep'!$B17)&gt;0,'Library Prep'!$B17,"")</f>
        <v/>
      </c>
      <c r="B24" t="str">
        <f>IF(AND(LEN(TRIM('Library Prep'!$C$2)) &gt; 0, LEN(TRIM('Library Prep'!$B17))&gt;0), 'Library Prep'!$B17 &amp; "-" &amp; 'Library Prep'!$C$2, "")</f>
        <v/>
      </c>
      <c r="C24" t="str">
        <f>IF(AND(LEN('Library Prep'!$K$12)&gt;0, LEN(TRIM('Library Prep'!$B17)) &gt; 0), IF('Library Prep'!$K$12="CD", 'Library Prep'!$L17, RIGHT('Library Prep'!$K17, 1)), "")</f>
        <v/>
      </c>
      <c r="D24" t="str">
        <f>IF(LEN($C24)=0, "", IF('Library Prep'!$K$12 = "CD", VLOOKUP($C24, Indices!$G$8:$I$103, 2, FALSE), 'Library Prep'!$L17))</f>
        <v/>
      </c>
      <c r="E24" t="str">
        <f ca="1">IF(AND('Library Prep'!$K$12="CD", LEN(D24)&gt;0), VLOOKUP(D24, Indices!$E$8:$F$795, 2, FALSE), IF(LEN(D24)&gt;0, MID(VLOOKUP(D24, OFFSET(Indices!$G$8:$I$103, 0, MATCH("UD-" &amp; $C24, Indices!$G$6:$S$6,0)-1), 2,FALSE), 1, 7), ""))</f>
        <v/>
      </c>
      <c r="F24" t="str">
        <f ca="1">IF(AND('Library Prep'!$K$12="CD", LEN($C24)&gt;0), VLOOKUP($C24, Indices!$G$8:$I$103, 3, FALSE), IF(AND(LEN($C24)&gt;0, LEN($E24)&gt;0), VLOOKUP($E24&amp;"-7", Indices!$E:$F, 2,FALSE), ""))</f>
        <v/>
      </c>
      <c r="G24" t="str">
        <f ca="1">IF(AND('Library Prep'!$K$12="CD", LEN(F24)&gt;0), VLOOKUP(F24, Indices!$E$8:$F$795, 2, FALSE), E24)</f>
        <v/>
      </c>
      <c r="H24" t="str">
        <f ca="1">IF(AND('Library Prep'!$K$12 = "CD", LEN('Library Prep'!$B17)&gt;0), 'Library Prep'!$D17&amp;"", IF(LEN($G24)&gt;0, VLOOKUP(G24&amp;"-5", Indices!$E:$F, 2,FALSE), ""))</f>
        <v/>
      </c>
      <c r="I24" t="str">
        <f>IF(AND('Library Prep'!$K$12 &lt;&gt; "CD", LEN('Library Prep'!$D17)&gt;0), 'Library Prep'!$D17, "")</f>
        <v/>
      </c>
    </row>
    <row r="25" spans="1:9" x14ac:dyDescent="0.3">
      <c r="A25" t="str">
        <f>IF(LEN('Library Prep'!$B18)&gt;0,'Library Prep'!$B18,"")</f>
        <v/>
      </c>
      <c r="B25" t="str">
        <f>IF(AND(LEN(TRIM('Library Prep'!$C$2)) &gt; 0, LEN(TRIM('Library Prep'!$B18))&gt;0), 'Library Prep'!$B18 &amp; "-" &amp; 'Library Prep'!$C$2, "")</f>
        <v/>
      </c>
      <c r="C25" t="str">
        <f>IF(AND(LEN('Library Prep'!$K$12)&gt;0, LEN(TRIM('Library Prep'!$B18)) &gt; 0), IF('Library Prep'!$K$12="CD", 'Library Prep'!$L18, RIGHT('Library Prep'!$K18, 1)), "")</f>
        <v/>
      </c>
      <c r="D25" t="str">
        <f>IF(LEN($C25)=0, "", IF('Library Prep'!$K$12 = "CD", VLOOKUP($C25, Indices!$G$8:$I$103, 2, FALSE), 'Library Prep'!$L18))</f>
        <v/>
      </c>
      <c r="E25" t="str">
        <f ca="1">IF(AND('Library Prep'!$K$12="CD", LEN(D25)&gt;0), VLOOKUP(D25, Indices!$E$8:$F$795, 2, FALSE), IF(LEN(D25)&gt;0, MID(VLOOKUP(D25, OFFSET(Indices!$G$8:$I$103, 0, MATCH("UD-" &amp; $C25, Indices!$G$6:$S$6,0)-1), 2,FALSE), 1, 7), ""))</f>
        <v/>
      </c>
      <c r="F25" t="str">
        <f ca="1">IF(AND('Library Prep'!$K$12="CD", LEN($C25)&gt;0), VLOOKUP($C25, Indices!$G$8:$I$103, 3, FALSE), IF(AND(LEN($C25)&gt;0, LEN($E25)&gt;0), VLOOKUP($E25&amp;"-7", Indices!$E:$F, 2,FALSE), ""))</f>
        <v/>
      </c>
      <c r="G25" t="str">
        <f ca="1">IF(AND('Library Prep'!$K$12="CD", LEN(F25)&gt;0), VLOOKUP(F25, Indices!$E$8:$F$795, 2, FALSE), E25)</f>
        <v/>
      </c>
      <c r="H25" t="str">
        <f ca="1">IF(AND('Library Prep'!$K$12 = "CD", LEN('Library Prep'!$B18)&gt;0), 'Library Prep'!$D18&amp;"", IF(LEN($G25)&gt;0, VLOOKUP(G25&amp;"-5", Indices!$E:$F, 2,FALSE), ""))</f>
        <v/>
      </c>
      <c r="I25" t="str">
        <f>IF(AND('Library Prep'!$K$12 &lt;&gt; "CD", LEN('Library Prep'!$D18)&gt;0), 'Library Prep'!$D18, "")</f>
        <v/>
      </c>
    </row>
    <row r="26" spans="1:9" x14ac:dyDescent="0.3">
      <c r="A26" t="str">
        <f>IF(LEN('Library Prep'!$B19)&gt;0,'Library Prep'!$B19,"")</f>
        <v/>
      </c>
      <c r="B26" t="str">
        <f>IF(AND(LEN(TRIM('Library Prep'!$C$2)) &gt; 0, LEN(TRIM('Library Prep'!$B19))&gt;0), 'Library Prep'!$B19 &amp; "-" &amp; 'Library Prep'!$C$2, "")</f>
        <v/>
      </c>
      <c r="C26" t="str">
        <f>IF(AND(LEN('Library Prep'!$K$12)&gt;0, LEN(TRIM('Library Prep'!$B19)) &gt; 0), IF('Library Prep'!$K$12="CD", 'Library Prep'!$L19, RIGHT('Library Prep'!$K19, 1)), "")</f>
        <v/>
      </c>
      <c r="D26" t="str">
        <f>IF(LEN($C26)=0, "", IF('Library Prep'!$K$12 = "CD", VLOOKUP($C26, Indices!$G$8:$I$103, 2, FALSE), 'Library Prep'!$L19))</f>
        <v/>
      </c>
      <c r="E26" t="str">
        <f ca="1">IF(AND('Library Prep'!$K$12="CD", LEN(D26)&gt;0), VLOOKUP(D26, Indices!$E$8:$F$795, 2, FALSE), IF(LEN(D26)&gt;0, MID(VLOOKUP(D26, OFFSET(Indices!$G$8:$I$103, 0, MATCH("UD-" &amp; $C26, Indices!$G$6:$S$6,0)-1), 2,FALSE), 1, 7), ""))</f>
        <v/>
      </c>
      <c r="F26" t="str">
        <f ca="1">IF(AND('Library Prep'!$K$12="CD", LEN($C26)&gt;0), VLOOKUP($C26, Indices!$G$8:$I$103, 3, FALSE), IF(AND(LEN($C26)&gt;0, LEN($E26)&gt;0), VLOOKUP($E26&amp;"-7", Indices!$E:$F, 2,FALSE), ""))</f>
        <v/>
      </c>
      <c r="G26" t="str">
        <f ca="1">IF(AND('Library Prep'!$K$12="CD", LEN(F26)&gt;0), VLOOKUP(F26, Indices!$E$8:$F$795, 2, FALSE), E26)</f>
        <v/>
      </c>
      <c r="H26" t="str">
        <f ca="1">IF(AND('Library Prep'!$K$12 = "CD", LEN('Library Prep'!$B19)&gt;0), 'Library Prep'!$D19&amp;"", IF(LEN($G26)&gt;0, VLOOKUP(G26&amp;"-5", Indices!$E:$F, 2,FALSE), ""))</f>
        <v/>
      </c>
      <c r="I26" t="str">
        <f>IF(AND('Library Prep'!$K$12 &lt;&gt; "CD", LEN('Library Prep'!$D19)&gt;0), 'Library Prep'!$D19, "")</f>
        <v/>
      </c>
    </row>
    <row r="27" spans="1:9" x14ac:dyDescent="0.3">
      <c r="A27" t="str">
        <f>IF(LEN('Library Prep'!$B20)&gt;0,'Library Prep'!$B20,"")</f>
        <v/>
      </c>
      <c r="B27" t="str">
        <f>IF(AND(LEN(TRIM('Library Prep'!$C$2)) &gt; 0, LEN(TRIM('Library Prep'!$B20))&gt;0), 'Library Prep'!$B20 &amp; "-" &amp; 'Library Prep'!$C$2, "")</f>
        <v/>
      </c>
      <c r="C27" t="str">
        <f>IF(AND(LEN('Library Prep'!$K$12)&gt;0, LEN(TRIM('Library Prep'!$B20)) &gt; 0), IF('Library Prep'!$K$12="CD", 'Library Prep'!$L20, RIGHT('Library Prep'!$K20, 1)), "")</f>
        <v/>
      </c>
      <c r="D27" t="str">
        <f>IF(LEN($C27)=0, "", IF('Library Prep'!$K$12 = "CD", VLOOKUP($C27, Indices!$G$8:$I$103, 2, FALSE), 'Library Prep'!$L20))</f>
        <v/>
      </c>
      <c r="E27" t="str">
        <f ca="1">IF(AND('Library Prep'!$K$12="CD", LEN(D27)&gt;0), VLOOKUP(D27, Indices!$E$8:$F$795, 2, FALSE), IF(LEN(D27)&gt;0, MID(VLOOKUP(D27, OFFSET(Indices!$G$8:$I$103, 0, MATCH("UD-" &amp; $C27, Indices!$G$6:$S$6,0)-1), 2,FALSE), 1, 7), ""))</f>
        <v/>
      </c>
      <c r="F27" t="str">
        <f ca="1">IF(AND('Library Prep'!$K$12="CD", LEN($C27)&gt;0), VLOOKUP($C27, Indices!$G$8:$I$103, 3, FALSE), IF(AND(LEN($C27)&gt;0, LEN($E27)&gt;0), VLOOKUP($E27&amp;"-7", Indices!$E:$F, 2,FALSE), ""))</f>
        <v/>
      </c>
      <c r="G27" t="str">
        <f ca="1">IF(AND('Library Prep'!$K$12="CD", LEN(F27)&gt;0), VLOOKUP(F27, Indices!$E$8:$F$795, 2, FALSE), E27)</f>
        <v/>
      </c>
      <c r="H27" t="str">
        <f ca="1">IF(AND('Library Prep'!$K$12 = "CD", LEN('Library Prep'!$B20)&gt;0), 'Library Prep'!$D20&amp;"", IF(LEN($G27)&gt;0, VLOOKUP(G27&amp;"-5", Indices!$E:$F, 2,FALSE), ""))</f>
        <v/>
      </c>
      <c r="I27" t="str">
        <f>IF(AND('Library Prep'!$K$12 &lt;&gt; "CD", LEN('Library Prep'!$D20)&gt;0), 'Library Prep'!$D20, "")</f>
        <v/>
      </c>
    </row>
    <row r="28" spans="1:9" x14ac:dyDescent="0.3">
      <c r="A28" t="str">
        <f>IF(LEN('Library Prep'!$B21)&gt;0,'Library Prep'!$B21,"")</f>
        <v/>
      </c>
      <c r="B28" t="str">
        <f>IF(AND(LEN(TRIM('Library Prep'!$C$2)) &gt; 0, LEN(TRIM('Library Prep'!$B21))&gt;0), 'Library Prep'!$B21 &amp; "-" &amp; 'Library Prep'!$C$2, "")</f>
        <v/>
      </c>
      <c r="C28" t="str">
        <f>IF(AND(LEN('Library Prep'!$K$12)&gt;0, LEN(TRIM('Library Prep'!$B21)) &gt; 0), IF('Library Prep'!$K$12="CD", 'Library Prep'!$L21, RIGHT('Library Prep'!$K21, 1)), "")</f>
        <v/>
      </c>
      <c r="D28" t="str">
        <f>IF(LEN($C28)=0, "", IF('Library Prep'!$K$12 = "CD", VLOOKUP($C28, Indices!$G$8:$I$103, 2, FALSE), 'Library Prep'!$L21))</f>
        <v/>
      </c>
      <c r="E28" t="str">
        <f ca="1">IF(AND('Library Prep'!$K$12="CD", LEN(D28)&gt;0), VLOOKUP(D28, Indices!$E$8:$F$795, 2, FALSE), IF(LEN(D28)&gt;0, MID(VLOOKUP(D28, OFFSET(Indices!$G$8:$I$103, 0, MATCH("UD-" &amp; $C28, Indices!$G$6:$S$6,0)-1), 2,FALSE), 1, 7), ""))</f>
        <v/>
      </c>
      <c r="F28" t="str">
        <f ca="1">IF(AND('Library Prep'!$K$12="CD", LEN($C28)&gt;0), VLOOKUP($C28, Indices!$G$8:$I$103, 3, FALSE), IF(AND(LEN($C28)&gt;0, LEN($E28)&gt;0), VLOOKUP($E28&amp;"-7", Indices!$E:$F, 2,FALSE), ""))</f>
        <v/>
      </c>
      <c r="G28" t="str">
        <f ca="1">IF(AND('Library Prep'!$K$12="CD", LEN(F28)&gt;0), VLOOKUP(F28, Indices!$E$8:$F$795, 2, FALSE), E28)</f>
        <v/>
      </c>
      <c r="H28" t="str">
        <f ca="1">IF(AND('Library Prep'!$K$12 = "CD", LEN('Library Prep'!$B21)&gt;0), 'Library Prep'!$D21&amp;"", IF(LEN($G28)&gt;0, VLOOKUP(G28&amp;"-5", Indices!$E:$F, 2,FALSE), ""))</f>
        <v/>
      </c>
      <c r="I28" t="str">
        <f>IF(AND('Library Prep'!$K$12 &lt;&gt; "CD", LEN('Library Prep'!$D21)&gt;0), 'Library Prep'!$D21, "")</f>
        <v/>
      </c>
    </row>
    <row r="29" spans="1:9" x14ac:dyDescent="0.3">
      <c r="A29" t="str">
        <f>IF(LEN('Library Prep'!$B22)&gt;0,'Library Prep'!$B22,"")</f>
        <v/>
      </c>
      <c r="B29" t="str">
        <f>IF(AND(LEN(TRIM('Library Prep'!$C$2)) &gt; 0, LEN(TRIM('Library Prep'!$B22))&gt;0), 'Library Prep'!$B22 &amp; "-" &amp; 'Library Prep'!$C$2, "")</f>
        <v/>
      </c>
      <c r="C29" t="str">
        <f>IF(AND(LEN('Library Prep'!$K$12)&gt;0, LEN(TRIM('Library Prep'!$B22)) &gt; 0), IF('Library Prep'!$K$12="CD", 'Library Prep'!$L22, RIGHT('Library Prep'!$K22, 1)), "")</f>
        <v/>
      </c>
      <c r="D29" t="str">
        <f>IF(LEN($C29)=0, "", IF('Library Prep'!$K$12 = "CD", VLOOKUP($C29, Indices!$G$8:$I$103, 2, FALSE), 'Library Prep'!$L22))</f>
        <v/>
      </c>
      <c r="E29" t="str">
        <f ca="1">IF(AND('Library Prep'!$K$12="CD", LEN(D29)&gt;0), VLOOKUP(D29, Indices!$E$8:$F$795, 2, FALSE), IF(LEN(D29)&gt;0, MID(VLOOKUP(D29, OFFSET(Indices!$G$8:$I$103, 0, MATCH("UD-" &amp; $C29, Indices!$G$6:$S$6,0)-1), 2,FALSE), 1, 7), ""))</f>
        <v/>
      </c>
      <c r="F29" t="str">
        <f ca="1">IF(AND('Library Prep'!$K$12="CD", LEN($C29)&gt;0), VLOOKUP($C29, Indices!$G$8:$I$103, 3, FALSE), IF(AND(LEN($C29)&gt;0, LEN($E29)&gt;0), VLOOKUP($E29&amp;"-7", Indices!$E:$F, 2,FALSE), ""))</f>
        <v/>
      </c>
      <c r="G29" t="str">
        <f ca="1">IF(AND('Library Prep'!$K$12="CD", LEN(F29)&gt;0), VLOOKUP(F29, Indices!$E$8:$F$795, 2, FALSE), E29)</f>
        <v/>
      </c>
      <c r="H29" t="str">
        <f ca="1">IF(AND('Library Prep'!$K$12 = "CD", LEN('Library Prep'!$B22)&gt;0), 'Library Prep'!$D22&amp;"", IF(LEN($G29)&gt;0, VLOOKUP(G29&amp;"-5", Indices!$E:$F, 2,FALSE), ""))</f>
        <v/>
      </c>
      <c r="I29" t="str">
        <f>IF(AND('Library Prep'!$K$12 &lt;&gt; "CD", LEN('Library Prep'!$D22)&gt;0), 'Library Prep'!$D22, "")</f>
        <v/>
      </c>
    </row>
    <row r="30" spans="1:9" x14ac:dyDescent="0.3">
      <c r="A30" t="str">
        <f>IF(LEN('Library Prep'!$B23)&gt;0,'Library Prep'!$B23,"")</f>
        <v/>
      </c>
      <c r="B30" t="str">
        <f>IF(AND(LEN(TRIM('Library Prep'!$C$2)) &gt; 0, LEN(TRIM('Library Prep'!$B23))&gt;0), 'Library Prep'!$B23 &amp; "-" &amp; 'Library Prep'!$C$2, "")</f>
        <v/>
      </c>
      <c r="C30" t="str">
        <f>IF(AND(LEN('Library Prep'!$K$12)&gt;0, LEN(TRIM('Library Prep'!$B23)) &gt; 0), IF('Library Prep'!$K$12="CD", 'Library Prep'!$L23, RIGHT('Library Prep'!$K23, 1)), "")</f>
        <v/>
      </c>
      <c r="D30" t="str">
        <f>IF(LEN($C30)=0, "", IF('Library Prep'!$K$12 = "CD", VLOOKUP($C30, Indices!$G$8:$I$103, 2, FALSE), 'Library Prep'!$L23))</f>
        <v/>
      </c>
      <c r="E30" t="str">
        <f ca="1">IF(AND('Library Prep'!$K$12="CD", LEN(D30)&gt;0), VLOOKUP(D30, Indices!$E$8:$F$795, 2, FALSE), IF(LEN(D30)&gt;0, MID(VLOOKUP(D30, OFFSET(Indices!$G$8:$I$103, 0, MATCH("UD-" &amp; $C30, Indices!$G$6:$S$6,0)-1), 2,FALSE), 1, 7), ""))</f>
        <v/>
      </c>
      <c r="F30" t="str">
        <f ca="1">IF(AND('Library Prep'!$K$12="CD", LEN($C30)&gt;0), VLOOKUP($C30, Indices!$G$8:$I$103, 3, FALSE), IF(AND(LEN($C30)&gt;0, LEN($E30)&gt;0), VLOOKUP($E30&amp;"-7", Indices!$E:$F, 2,FALSE), ""))</f>
        <v/>
      </c>
      <c r="G30" t="str">
        <f ca="1">IF(AND('Library Prep'!$K$12="CD", LEN(F30)&gt;0), VLOOKUP(F30, Indices!$E$8:$F$795, 2, FALSE), E30)</f>
        <v/>
      </c>
      <c r="H30" t="str">
        <f ca="1">IF(AND('Library Prep'!$K$12 = "CD", LEN('Library Prep'!$B23)&gt;0), 'Library Prep'!$D23&amp;"", IF(LEN($G30)&gt;0, VLOOKUP(G30&amp;"-5", Indices!$E:$F, 2,FALSE), ""))</f>
        <v/>
      </c>
      <c r="I30" t="str">
        <f>IF(AND('Library Prep'!$K$12 &lt;&gt; "CD", LEN('Library Prep'!$D23)&gt;0), 'Library Prep'!$D23, "")</f>
        <v/>
      </c>
    </row>
    <row r="31" spans="1:9" x14ac:dyDescent="0.3">
      <c r="A31" t="str">
        <f>IF(LEN('Library Prep'!$B24)&gt;0,'Library Prep'!$B24,"")</f>
        <v/>
      </c>
      <c r="B31" t="str">
        <f>IF(AND(LEN(TRIM('Library Prep'!$C$2)) &gt; 0, LEN(TRIM('Library Prep'!$B24))&gt;0), 'Library Prep'!$B24 &amp; "-" &amp; 'Library Prep'!$C$2, "")</f>
        <v/>
      </c>
      <c r="C31" t="str">
        <f>IF(AND(LEN('Library Prep'!$K$12)&gt;0, LEN(TRIM('Library Prep'!$B24)) &gt; 0), IF('Library Prep'!$K$12="CD", 'Library Prep'!$L24, RIGHT('Library Prep'!$K24, 1)), "")</f>
        <v/>
      </c>
      <c r="D31" t="str">
        <f>IF(LEN($C31)=0, "", IF('Library Prep'!$K$12 = "CD", VLOOKUP($C31, Indices!$G$8:$I$103, 2, FALSE), 'Library Prep'!$L24))</f>
        <v/>
      </c>
      <c r="E31" t="str">
        <f ca="1">IF(AND('Library Prep'!$K$12="CD", LEN(D31)&gt;0), VLOOKUP(D31, Indices!$E$8:$F$795, 2, FALSE), IF(LEN(D31)&gt;0, MID(VLOOKUP(D31, OFFSET(Indices!$G$8:$I$103, 0, MATCH("UD-" &amp; $C31, Indices!$G$6:$S$6,0)-1), 2,FALSE), 1, 7), ""))</f>
        <v/>
      </c>
      <c r="F31" t="str">
        <f ca="1">IF(AND('Library Prep'!$K$12="CD", LEN($C31)&gt;0), VLOOKUP($C31, Indices!$G$8:$I$103, 3, FALSE), IF(AND(LEN($C31)&gt;0, LEN($E31)&gt;0), VLOOKUP($E31&amp;"-7", Indices!$E:$F, 2,FALSE), ""))</f>
        <v/>
      </c>
      <c r="G31" t="str">
        <f ca="1">IF(AND('Library Prep'!$K$12="CD", LEN(F31)&gt;0), VLOOKUP(F31, Indices!$E$8:$F$795, 2, FALSE), E31)</f>
        <v/>
      </c>
      <c r="H31" t="str">
        <f ca="1">IF(AND('Library Prep'!$K$12 = "CD", LEN('Library Prep'!$B24)&gt;0), 'Library Prep'!$D24&amp;"", IF(LEN($G31)&gt;0, VLOOKUP(G31&amp;"-5", Indices!$E:$F, 2,FALSE), ""))</f>
        <v/>
      </c>
      <c r="I31" t="str">
        <f>IF(AND('Library Prep'!$K$12 &lt;&gt; "CD", LEN('Library Prep'!$D24)&gt;0), 'Library Prep'!$D24, "")</f>
        <v/>
      </c>
    </row>
    <row r="32" spans="1:9" x14ac:dyDescent="0.3">
      <c r="A32" t="str">
        <f>IF(LEN('Library Prep'!$B25)&gt;0,'Library Prep'!$B25,"")</f>
        <v/>
      </c>
      <c r="B32" t="str">
        <f>IF(AND(LEN(TRIM('Library Prep'!$C$2)) &gt; 0, LEN(TRIM('Library Prep'!$B25))&gt;0), 'Library Prep'!$B25 &amp; "-" &amp; 'Library Prep'!$C$2, "")</f>
        <v/>
      </c>
      <c r="C32" t="str">
        <f>IF(AND(LEN('Library Prep'!$K$12)&gt;0, LEN(TRIM('Library Prep'!$B25)) &gt; 0), IF('Library Prep'!$K$12="CD", 'Library Prep'!$L25, RIGHT('Library Prep'!$K25, 1)), "")</f>
        <v/>
      </c>
      <c r="D32" t="str">
        <f>IF(LEN($C32)=0, "", IF('Library Prep'!$K$12 = "CD", VLOOKUP($C32, Indices!$G$8:$I$103, 2, FALSE), 'Library Prep'!$L25))</f>
        <v/>
      </c>
      <c r="E32" t="str">
        <f ca="1">IF(AND('Library Prep'!$K$12="CD", LEN(D32)&gt;0), VLOOKUP(D32, Indices!$E$8:$F$795, 2, FALSE), IF(LEN(D32)&gt;0, MID(VLOOKUP(D32, OFFSET(Indices!$G$8:$I$103, 0, MATCH("UD-" &amp; $C32, Indices!$G$6:$S$6,0)-1), 2,FALSE), 1, 7), ""))</f>
        <v/>
      </c>
      <c r="F32" t="str">
        <f ca="1">IF(AND('Library Prep'!$K$12="CD", LEN($C32)&gt;0), VLOOKUP($C32, Indices!$G$8:$I$103, 3, FALSE), IF(AND(LEN($C32)&gt;0, LEN($E32)&gt;0), VLOOKUP($E32&amp;"-7", Indices!$E:$F, 2,FALSE), ""))</f>
        <v/>
      </c>
      <c r="G32" t="str">
        <f ca="1">IF(AND('Library Prep'!$K$12="CD", LEN(F32)&gt;0), VLOOKUP(F32, Indices!$E$8:$F$795, 2, FALSE), E32)</f>
        <v/>
      </c>
      <c r="H32" t="str">
        <f ca="1">IF(AND('Library Prep'!$K$12 = "CD", LEN('Library Prep'!$B25)&gt;0), 'Library Prep'!$D25&amp;"", IF(LEN($G32)&gt;0, VLOOKUP(G32&amp;"-5", Indices!$E:$F, 2,FALSE), ""))</f>
        <v/>
      </c>
      <c r="I32" t="str">
        <f>IF(AND('Library Prep'!$K$12 &lt;&gt; "CD", LEN('Library Prep'!$D25)&gt;0), 'Library Prep'!$D25, "")</f>
        <v/>
      </c>
    </row>
    <row r="33" spans="1:9" x14ac:dyDescent="0.3">
      <c r="A33" t="str">
        <f>IF(LEN('Library Prep'!$B26)&gt;0,'Library Prep'!$B26,"")</f>
        <v/>
      </c>
      <c r="B33" t="str">
        <f>IF(AND(LEN(TRIM('Library Prep'!$C$2)) &gt; 0, LEN(TRIM('Library Prep'!$B26))&gt;0), 'Library Prep'!$B26 &amp; "-" &amp; 'Library Prep'!$C$2, "")</f>
        <v/>
      </c>
      <c r="C33" t="str">
        <f>IF(AND(LEN('Library Prep'!$K$12)&gt;0, LEN(TRIM('Library Prep'!$B26)) &gt; 0), IF('Library Prep'!$K$12="CD", 'Library Prep'!$L26, RIGHT('Library Prep'!$K26, 1)), "")</f>
        <v/>
      </c>
      <c r="D33" t="str">
        <f>IF(LEN($C33)=0, "", IF('Library Prep'!$K$12 = "CD", VLOOKUP($C33, Indices!$G$8:$I$103, 2, FALSE), 'Library Prep'!$L26))</f>
        <v/>
      </c>
      <c r="E33" t="str">
        <f ca="1">IF(AND('Library Prep'!$K$12="CD", LEN(D33)&gt;0), VLOOKUP(D33, Indices!$E$8:$F$795, 2, FALSE), IF(LEN(D33)&gt;0, MID(VLOOKUP(D33, OFFSET(Indices!$G$8:$I$103, 0, MATCH("UD-" &amp; $C33, Indices!$G$6:$S$6,0)-1), 2,FALSE), 1, 7), ""))</f>
        <v/>
      </c>
      <c r="F33" t="str">
        <f ca="1">IF(AND('Library Prep'!$K$12="CD", LEN($C33)&gt;0), VLOOKUP($C33, Indices!$G$8:$I$103, 3, FALSE), IF(AND(LEN($C33)&gt;0, LEN($E33)&gt;0), VLOOKUP($E33&amp;"-7", Indices!$E:$F, 2,FALSE), ""))</f>
        <v/>
      </c>
      <c r="G33" t="str">
        <f ca="1">IF(AND('Library Prep'!$K$12="CD", LEN(F33)&gt;0), VLOOKUP(F33, Indices!$E$8:$F$795, 2, FALSE), E33)</f>
        <v/>
      </c>
      <c r="H33" t="str">
        <f ca="1">IF(AND('Library Prep'!$K$12 = "CD", LEN('Library Prep'!$B26)&gt;0), 'Library Prep'!$D26&amp;"", IF(LEN($G33)&gt;0, VLOOKUP(G33&amp;"-5", Indices!$E:$F, 2,FALSE), ""))</f>
        <v/>
      </c>
      <c r="I33" t="str">
        <f>IF(AND('Library Prep'!$K$12 &lt;&gt; "CD", LEN('Library Prep'!$D26)&gt;0), 'Library Prep'!$D26, "")</f>
        <v/>
      </c>
    </row>
    <row r="34" spans="1:9" x14ac:dyDescent="0.3">
      <c r="A34" t="str">
        <f>IF(LEN('Library Prep'!$B27)&gt;0,'Library Prep'!$B27,"")</f>
        <v/>
      </c>
      <c r="B34" t="str">
        <f>IF(AND(LEN(TRIM('Library Prep'!$C$2)) &gt; 0, LEN(TRIM('Library Prep'!$B27))&gt;0), 'Library Prep'!$B27 &amp; "-" &amp; 'Library Prep'!$C$2, "")</f>
        <v/>
      </c>
      <c r="C34" t="str">
        <f>IF(AND(LEN('Library Prep'!$K$12)&gt;0, LEN(TRIM('Library Prep'!$B27)) &gt; 0), IF('Library Prep'!$K$12="CD", 'Library Prep'!$L27, RIGHT('Library Prep'!$K27, 1)), "")</f>
        <v/>
      </c>
      <c r="D34" t="str">
        <f>IF(LEN($C34)=0, "", IF('Library Prep'!$K$12 = "CD", VLOOKUP($C34, Indices!$G$8:$I$103, 2, FALSE), 'Library Prep'!$L27))</f>
        <v/>
      </c>
      <c r="E34" t="str">
        <f ca="1">IF(AND('Library Prep'!$K$12="CD", LEN(D34)&gt;0), VLOOKUP(D34, Indices!$E$8:$F$795, 2, FALSE), IF(LEN(D34)&gt;0, MID(VLOOKUP(D34, OFFSET(Indices!$G$8:$I$103, 0, MATCH("UD-" &amp; $C34, Indices!$G$6:$S$6,0)-1), 2,FALSE), 1, 7), ""))</f>
        <v/>
      </c>
      <c r="F34" t="str">
        <f ca="1">IF(AND('Library Prep'!$K$12="CD", LEN($C34)&gt;0), VLOOKUP($C34, Indices!$G$8:$I$103, 3, FALSE), IF(AND(LEN($C34)&gt;0, LEN($E34)&gt;0), VLOOKUP($E34&amp;"-7", Indices!$E:$F, 2,FALSE), ""))</f>
        <v/>
      </c>
      <c r="G34" t="str">
        <f ca="1">IF(AND('Library Prep'!$K$12="CD", LEN(F34)&gt;0), VLOOKUP(F34, Indices!$E$8:$F$795, 2, FALSE), E34)</f>
        <v/>
      </c>
      <c r="H34" t="str">
        <f ca="1">IF(AND('Library Prep'!$K$12 = "CD", LEN('Library Prep'!$B27)&gt;0), 'Library Prep'!$D27&amp;"", IF(LEN($G34)&gt;0, VLOOKUP(G34&amp;"-5", Indices!$E:$F, 2,FALSE), ""))</f>
        <v/>
      </c>
      <c r="I34" t="str">
        <f>IF(AND('Library Prep'!$K$12 &lt;&gt; "CD", LEN('Library Prep'!$D27)&gt;0), 'Library Prep'!$D27, "")</f>
        <v/>
      </c>
    </row>
    <row r="35" spans="1:9" x14ac:dyDescent="0.3">
      <c r="A35" t="str">
        <f>IF(LEN('Library Prep'!$B28)&gt;0,'Library Prep'!$B28,"")</f>
        <v/>
      </c>
      <c r="B35" t="str">
        <f>IF(AND(LEN(TRIM('Library Prep'!$C$2)) &gt; 0, LEN(TRIM('Library Prep'!$B28))&gt;0), 'Library Prep'!$B28 &amp; "-" &amp; 'Library Prep'!$C$2, "")</f>
        <v/>
      </c>
      <c r="C35" t="str">
        <f>IF(AND(LEN('Library Prep'!$K$12)&gt;0, LEN(TRIM('Library Prep'!$B28)) &gt; 0), IF('Library Prep'!$K$12="CD", 'Library Prep'!$L28, RIGHT('Library Prep'!$K28, 1)), "")</f>
        <v/>
      </c>
      <c r="D35" t="str">
        <f>IF(LEN($C35)=0, "", IF('Library Prep'!$K$12 = "CD", VLOOKUP($C35, Indices!$G$8:$I$103, 2, FALSE), 'Library Prep'!$L28))</f>
        <v/>
      </c>
      <c r="E35" t="str">
        <f ca="1">IF(AND('Library Prep'!$K$12="CD", LEN(D35)&gt;0), VLOOKUP(D35, Indices!$E$8:$F$795, 2, FALSE), IF(LEN(D35)&gt;0, MID(VLOOKUP(D35, OFFSET(Indices!$G$8:$I$103, 0, MATCH("UD-" &amp; $C35, Indices!$G$6:$S$6,0)-1), 2,FALSE), 1, 7), ""))</f>
        <v/>
      </c>
      <c r="F35" t="str">
        <f ca="1">IF(AND('Library Prep'!$K$12="CD", LEN($C35)&gt;0), VLOOKUP($C35, Indices!$G$8:$I$103, 3, FALSE), IF(AND(LEN($C35)&gt;0, LEN($E35)&gt;0), VLOOKUP($E35&amp;"-7", Indices!$E:$F, 2,FALSE), ""))</f>
        <v/>
      </c>
      <c r="G35" t="str">
        <f ca="1">IF(AND('Library Prep'!$K$12="CD", LEN(F35)&gt;0), VLOOKUP(F35, Indices!$E$8:$F$795, 2, FALSE), E35)</f>
        <v/>
      </c>
      <c r="H35" t="str">
        <f ca="1">IF(AND('Library Prep'!$K$12 = "CD", LEN('Library Prep'!$B28)&gt;0), 'Library Prep'!$D28&amp;"", IF(LEN($G35)&gt;0, VLOOKUP(G35&amp;"-5", Indices!$E:$F, 2,FALSE), ""))</f>
        <v/>
      </c>
      <c r="I35" t="str">
        <f>IF(AND('Library Prep'!$K$12 &lt;&gt; "CD", LEN('Library Prep'!$D28)&gt;0), 'Library Prep'!$D28, "")</f>
        <v/>
      </c>
    </row>
    <row r="36" spans="1:9" x14ac:dyDescent="0.3">
      <c r="A36" t="str">
        <f>IF(LEN('Library Prep'!$B29)&gt;0,'Library Prep'!$B29,"")</f>
        <v/>
      </c>
      <c r="B36" t="str">
        <f>IF(AND(LEN(TRIM('Library Prep'!$C$2)) &gt; 0, LEN(TRIM('Library Prep'!$B29))&gt;0), 'Library Prep'!$B29 &amp; "-" &amp; 'Library Prep'!$C$2, "")</f>
        <v/>
      </c>
      <c r="C36" t="str">
        <f>IF(AND(LEN('Library Prep'!$K$12)&gt;0, LEN(TRIM('Library Prep'!$B29)) &gt; 0), IF('Library Prep'!$K$12="CD", 'Library Prep'!$L29, RIGHT('Library Prep'!$K29, 1)), "")</f>
        <v/>
      </c>
      <c r="D36" t="str">
        <f>IF(LEN($C36)=0, "", IF('Library Prep'!$K$12 = "CD", VLOOKUP($C36, Indices!$G$8:$I$103, 2, FALSE), 'Library Prep'!$L29))</f>
        <v/>
      </c>
      <c r="E36" t="str">
        <f ca="1">IF(AND('Library Prep'!$K$12="CD", LEN(D36)&gt;0), VLOOKUP(D36, Indices!$E$8:$F$795, 2, FALSE), IF(LEN(D36)&gt;0, MID(VLOOKUP(D36, OFFSET(Indices!$G$8:$I$103, 0, MATCH("UD-" &amp; $C36, Indices!$G$6:$S$6,0)-1), 2,FALSE), 1, 7), ""))</f>
        <v/>
      </c>
      <c r="F36" t="str">
        <f ca="1">IF(AND('Library Prep'!$K$12="CD", LEN($C36)&gt;0), VLOOKUP($C36, Indices!$G$8:$I$103, 3, FALSE), IF(AND(LEN($C36)&gt;0, LEN($E36)&gt;0), VLOOKUP($E36&amp;"-7", Indices!$E:$F, 2,FALSE), ""))</f>
        <v/>
      </c>
      <c r="G36" t="str">
        <f ca="1">IF(AND('Library Prep'!$K$12="CD", LEN(F36)&gt;0), VLOOKUP(F36, Indices!$E$8:$F$795, 2, FALSE), E36)</f>
        <v/>
      </c>
      <c r="H36" t="str">
        <f ca="1">IF(AND('Library Prep'!$K$12 = "CD", LEN('Library Prep'!$B29)&gt;0), 'Library Prep'!$D29&amp;"", IF(LEN($G36)&gt;0, VLOOKUP(G36&amp;"-5", Indices!$E:$F, 2,FALSE), ""))</f>
        <v/>
      </c>
      <c r="I36" t="str">
        <f>IF(AND('Library Prep'!$K$12 &lt;&gt; "CD", LEN('Library Prep'!$D29)&gt;0), 'Library Prep'!$D29, "")</f>
        <v/>
      </c>
    </row>
    <row r="37" spans="1:9" x14ac:dyDescent="0.3">
      <c r="A37" t="str">
        <f>IF(LEN('Library Prep'!$B30)&gt;0,'Library Prep'!$B30,"")</f>
        <v/>
      </c>
      <c r="B37" t="str">
        <f>IF(AND(LEN(TRIM('Library Prep'!$C$2)) &gt; 0, LEN(TRIM('Library Prep'!$B30))&gt;0), 'Library Prep'!$B30 &amp; "-" &amp; 'Library Prep'!$C$2, "")</f>
        <v/>
      </c>
      <c r="C37" t="str">
        <f>IF(AND(LEN('Library Prep'!$K$12)&gt;0, LEN(TRIM('Library Prep'!$B30)) &gt; 0), IF('Library Prep'!$K$12="CD", 'Library Prep'!$L30, RIGHT('Library Prep'!$K30, 1)), "")</f>
        <v/>
      </c>
      <c r="D37" t="str">
        <f>IF(LEN($C37)=0, "", IF('Library Prep'!$K$12 = "CD", VLOOKUP($C37, Indices!$G$8:$I$103, 2, FALSE), 'Library Prep'!$L30))</f>
        <v/>
      </c>
      <c r="E37" t="str">
        <f ca="1">IF(AND('Library Prep'!$K$12="CD", LEN(D37)&gt;0), VLOOKUP(D37, Indices!$E$8:$F$795, 2, FALSE), IF(LEN(D37)&gt;0, MID(VLOOKUP(D37, OFFSET(Indices!$G$8:$I$103, 0, MATCH("UD-" &amp; $C37, Indices!$G$6:$S$6,0)-1), 2,FALSE), 1, 7), ""))</f>
        <v/>
      </c>
      <c r="F37" t="str">
        <f ca="1">IF(AND('Library Prep'!$K$12="CD", LEN($C37)&gt;0), VLOOKUP($C37, Indices!$G$8:$I$103, 3, FALSE), IF(AND(LEN($C37)&gt;0, LEN($E37)&gt;0), VLOOKUP($E37&amp;"-7", Indices!$E:$F, 2,FALSE), ""))</f>
        <v/>
      </c>
      <c r="G37" t="str">
        <f ca="1">IF(AND('Library Prep'!$K$12="CD", LEN(F37)&gt;0), VLOOKUP(F37, Indices!$E$8:$F$795, 2, FALSE), E37)</f>
        <v/>
      </c>
      <c r="H37" t="str">
        <f ca="1">IF(AND('Library Prep'!$K$12 = "CD", LEN('Library Prep'!$B30)&gt;0), 'Library Prep'!$D30&amp;"", IF(LEN($G37)&gt;0, VLOOKUP(G37&amp;"-5", Indices!$E:$F, 2,FALSE), ""))</f>
        <v/>
      </c>
      <c r="I37" t="str">
        <f>IF(AND('Library Prep'!$K$12 &lt;&gt; "CD", LEN('Library Prep'!$D30)&gt;0), 'Library Prep'!$D30, "")</f>
        <v/>
      </c>
    </row>
    <row r="38" spans="1:9" x14ac:dyDescent="0.3">
      <c r="A38" t="str">
        <f>IF(LEN('Library Prep'!$B31)&gt;0,'Library Prep'!$B31,"")</f>
        <v/>
      </c>
      <c r="B38" t="str">
        <f>IF(AND(LEN(TRIM('Library Prep'!$C$2)) &gt; 0, LEN(TRIM('Library Prep'!$B31))&gt;0), 'Library Prep'!$B31 &amp; "-" &amp; 'Library Prep'!$C$2, "")</f>
        <v/>
      </c>
      <c r="C38" t="str">
        <f>IF(AND(LEN('Library Prep'!$K$12)&gt;0, LEN(TRIM('Library Prep'!$B31)) &gt; 0), IF('Library Prep'!$K$12="CD", 'Library Prep'!$L31, RIGHT('Library Prep'!$K31, 1)), "")</f>
        <v/>
      </c>
      <c r="D38" t="str">
        <f>IF(LEN($C38)=0, "", IF('Library Prep'!$K$12 = "CD", VLOOKUP($C38, Indices!$G$8:$I$103, 2, FALSE), 'Library Prep'!$L31))</f>
        <v/>
      </c>
      <c r="E38" t="str">
        <f ca="1">IF(AND('Library Prep'!$K$12="CD", LEN(D38)&gt;0), VLOOKUP(D38, Indices!$E$8:$F$795, 2, FALSE), IF(LEN(D38)&gt;0, MID(VLOOKUP(D38, OFFSET(Indices!$G$8:$I$103, 0, MATCH("UD-" &amp; $C38, Indices!$G$6:$S$6,0)-1), 2,FALSE), 1, 7), ""))</f>
        <v/>
      </c>
      <c r="F38" t="str">
        <f ca="1">IF(AND('Library Prep'!$K$12="CD", LEN($C38)&gt;0), VLOOKUP($C38, Indices!$G$8:$I$103, 3, FALSE), IF(AND(LEN($C38)&gt;0, LEN($E38)&gt;0), VLOOKUP($E38&amp;"-7", Indices!$E:$F, 2,FALSE), ""))</f>
        <v/>
      </c>
      <c r="G38" t="str">
        <f ca="1">IF(AND('Library Prep'!$K$12="CD", LEN(F38)&gt;0), VLOOKUP(F38, Indices!$E$8:$F$795, 2, FALSE), E38)</f>
        <v/>
      </c>
      <c r="H38" t="str">
        <f ca="1">IF(AND('Library Prep'!$K$12 = "CD", LEN('Library Prep'!$B31)&gt;0), 'Library Prep'!$D31&amp;"", IF(LEN($G38)&gt;0, VLOOKUP(G38&amp;"-5", Indices!$E:$F, 2,FALSE), ""))</f>
        <v/>
      </c>
      <c r="I38" t="str">
        <f>IF(AND('Library Prep'!$K$12 &lt;&gt; "CD", LEN('Library Prep'!$D31)&gt;0), 'Library Prep'!$D31, "")</f>
        <v/>
      </c>
    </row>
    <row r="39" spans="1:9" x14ac:dyDescent="0.3">
      <c r="A39" t="str">
        <f>IF(LEN('Library Prep'!$B32)&gt;0,'Library Prep'!$B32,"")</f>
        <v/>
      </c>
      <c r="B39" t="str">
        <f>IF(AND(LEN(TRIM('Library Prep'!$C$2)) &gt; 0, LEN(TRIM('Library Prep'!$B32))&gt;0), 'Library Prep'!$B32 &amp; "-" &amp; 'Library Prep'!$C$2, "")</f>
        <v/>
      </c>
      <c r="C39" t="str">
        <f>IF(AND(LEN('Library Prep'!$K$12)&gt;0, LEN(TRIM('Library Prep'!$B32)) &gt; 0), IF('Library Prep'!$K$12="CD", 'Library Prep'!$L32, RIGHT('Library Prep'!$K32, 1)), "")</f>
        <v/>
      </c>
      <c r="D39" t="str">
        <f>IF(LEN($C39)=0, "", IF('Library Prep'!$K$12 = "CD", VLOOKUP($C39, Indices!$G$8:$I$103, 2, FALSE), 'Library Prep'!$L32))</f>
        <v/>
      </c>
      <c r="E39" t="str">
        <f ca="1">IF(AND('Library Prep'!$K$12="CD", LEN(D39)&gt;0), VLOOKUP(D39, Indices!$E$8:$F$795, 2, FALSE), IF(LEN(D39)&gt;0, MID(VLOOKUP(D39, OFFSET(Indices!$G$8:$I$103, 0, MATCH("UD-" &amp; $C39, Indices!$G$6:$S$6,0)-1), 2,FALSE), 1, 7), ""))</f>
        <v/>
      </c>
      <c r="F39" t="str">
        <f ca="1">IF(AND('Library Prep'!$K$12="CD", LEN($C39)&gt;0), VLOOKUP($C39, Indices!$G$8:$I$103, 3, FALSE), IF(AND(LEN($C39)&gt;0, LEN($E39)&gt;0), VLOOKUP($E39&amp;"-7", Indices!$E:$F, 2,FALSE), ""))</f>
        <v/>
      </c>
      <c r="G39" t="str">
        <f ca="1">IF(AND('Library Prep'!$K$12="CD", LEN(F39)&gt;0), VLOOKUP(F39, Indices!$E$8:$F$795, 2, FALSE), E39)</f>
        <v/>
      </c>
      <c r="H39" t="str">
        <f ca="1">IF(AND('Library Prep'!$K$12 = "CD", LEN('Library Prep'!$B32)&gt;0), 'Library Prep'!$D32&amp;"", IF(LEN($G39)&gt;0, VLOOKUP(G39&amp;"-5", Indices!$E:$F, 2,FALSE), ""))</f>
        <v/>
      </c>
      <c r="I39" t="str">
        <f>IF(AND('Library Prep'!$K$12 &lt;&gt; "CD", LEN('Library Prep'!$D32)&gt;0), 'Library Prep'!$D32, "")</f>
        <v/>
      </c>
    </row>
    <row r="40" spans="1:9" x14ac:dyDescent="0.3">
      <c r="A40" t="str">
        <f>IF(LEN('Library Prep'!$B33)&gt;0,'Library Prep'!$B33,"")</f>
        <v/>
      </c>
      <c r="B40" t="str">
        <f>IF(AND(LEN(TRIM('Library Prep'!$C$2)) &gt; 0, LEN(TRIM('Library Prep'!$B33))&gt;0), 'Library Prep'!$B33 &amp; "-" &amp; 'Library Prep'!$C$2, "")</f>
        <v/>
      </c>
      <c r="C40" t="str">
        <f>IF(AND(LEN('Library Prep'!$K$12)&gt;0, LEN(TRIM('Library Prep'!$B33)) &gt; 0), IF('Library Prep'!$K$12="CD", 'Library Prep'!$L33, RIGHT('Library Prep'!$K33, 1)), "")</f>
        <v/>
      </c>
      <c r="D40" t="str">
        <f>IF(LEN($C40)=0, "", IF('Library Prep'!$K$12 = "CD", VLOOKUP($C40, Indices!$G$8:$I$103, 2, FALSE), 'Library Prep'!$L33))</f>
        <v/>
      </c>
      <c r="E40" t="str">
        <f ca="1">IF(AND('Library Prep'!$K$12="CD", LEN(D40)&gt;0), VLOOKUP(D40, Indices!$E$8:$F$795, 2, FALSE), IF(LEN(D40)&gt;0, MID(VLOOKUP(D40, OFFSET(Indices!$G$8:$I$103, 0, MATCH("UD-" &amp; $C40, Indices!$G$6:$S$6,0)-1), 2,FALSE), 1, 7), ""))</f>
        <v/>
      </c>
      <c r="F40" t="str">
        <f ca="1">IF(AND('Library Prep'!$K$12="CD", LEN($C40)&gt;0), VLOOKUP($C40, Indices!$G$8:$I$103, 3, FALSE), IF(AND(LEN($C40)&gt;0, LEN($E40)&gt;0), VLOOKUP($E40&amp;"-7", Indices!$E:$F, 2,FALSE), ""))</f>
        <v/>
      </c>
      <c r="G40" t="str">
        <f ca="1">IF(AND('Library Prep'!$K$12="CD", LEN(F40)&gt;0), VLOOKUP(F40, Indices!$E$8:$F$795, 2, FALSE), E40)</f>
        <v/>
      </c>
      <c r="H40" t="str">
        <f ca="1">IF(AND('Library Prep'!$K$12 = "CD", LEN('Library Prep'!$B33)&gt;0), 'Library Prep'!$D33&amp;"", IF(LEN($G40)&gt;0, VLOOKUP(G40&amp;"-5", Indices!$E:$F, 2,FALSE), ""))</f>
        <v/>
      </c>
      <c r="I40" t="str">
        <f>IF(AND('Library Prep'!$K$12 &lt;&gt; "CD", LEN('Library Prep'!$D33)&gt;0), 'Library Prep'!$D33, "")</f>
        <v/>
      </c>
    </row>
    <row r="41" spans="1:9" x14ac:dyDescent="0.3">
      <c r="A41" t="str">
        <f>IF(LEN('Library Prep'!$B34)&gt;0,'Library Prep'!$B34,"")</f>
        <v/>
      </c>
      <c r="B41" t="str">
        <f>IF(AND(LEN(TRIM('Library Prep'!$C$2)) &gt; 0, LEN(TRIM('Library Prep'!$B34))&gt;0), 'Library Prep'!$B34 &amp; "-" &amp; 'Library Prep'!$C$2, "")</f>
        <v/>
      </c>
      <c r="C41" t="str">
        <f>IF(AND(LEN('Library Prep'!$K$12)&gt;0, LEN(TRIM('Library Prep'!$B34)) &gt; 0), IF('Library Prep'!$K$12="CD", 'Library Prep'!$L34, RIGHT('Library Prep'!$K34, 1)), "")</f>
        <v/>
      </c>
      <c r="D41" t="str">
        <f>IF(LEN($C41)=0, "", IF('Library Prep'!$K$12 = "CD", VLOOKUP($C41, Indices!$G$8:$I$103, 2, FALSE), 'Library Prep'!$L34))</f>
        <v/>
      </c>
      <c r="E41" t="str">
        <f ca="1">IF(AND('Library Prep'!$K$12="CD", LEN(D41)&gt;0), VLOOKUP(D41, Indices!$E$8:$F$795, 2, FALSE), IF(LEN(D41)&gt;0, MID(VLOOKUP(D41, OFFSET(Indices!$G$8:$I$103, 0, MATCH("UD-" &amp; $C41, Indices!$G$6:$S$6,0)-1), 2,FALSE), 1, 7), ""))</f>
        <v/>
      </c>
      <c r="F41" t="str">
        <f ca="1">IF(AND('Library Prep'!$K$12="CD", LEN($C41)&gt;0), VLOOKUP($C41, Indices!$G$8:$I$103, 3, FALSE), IF(AND(LEN($C41)&gt;0, LEN($E41)&gt;0), VLOOKUP($E41&amp;"-7", Indices!$E:$F, 2,FALSE), ""))</f>
        <v/>
      </c>
      <c r="G41" t="str">
        <f ca="1">IF(AND('Library Prep'!$K$12="CD", LEN(F41)&gt;0), VLOOKUP(F41, Indices!$E$8:$F$795, 2, FALSE), E41)</f>
        <v/>
      </c>
      <c r="H41" t="str">
        <f ca="1">IF(AND('Library Prep'!$K$12 = "CD", LEN('Library Prep'!$B34)&gt;0), 'Library Prep'!$D34&amp;"", IF(LEN($G41)&gt;0, VLOOKUP(G41&amp;"-5", Indices!$E:$F, 2,FALSE), ""))</f>
        <v/>
      </c>
      <c r="I41" t="str">
        <f>IF(AND('Library Prep'!$K$12 &lt;&gt; "CD", LEN('Library Prep'!$D34)&gt;0), 'Library Prep'!$D34, "")</f>
        <v/>
      </c>
    </row>
    <row r="42" spans="1:9" x14ac:dyDescent="0.3">
      <c r="A42" t="str">
        <f>IF(LEN('Library Prep'!$B35)&gt;0,'Library Prep'!$B35,"")</f>
        <v/>
      </c>
      <c r="B42" t="str">
        <f>IF(AND(LEN(TRIM('Library Prep'!$C$2)) &gt; 0, LEN(TRIM('Library Prep'!$B35))&gt;0), 'Library Prep'!$B35 &amp; "-" &amp; 'Library Prep'!$C$2, "")</f>
        <v/>
      </c>
      <c r="C42" t="str">
        <f>IF(AND(LEN('Library Prep'!$K$12)&gt;0, LEN(TRIM('Library Prep'!$B35)) &gt; 0), IF('Library Prep'!$K$12="CD", 'Library Prep'!$L35, RIGHT('Library Prep'!$K35, 1)), "")</f>
        <v/>
      </c>
      <c r="D42" t="str">
        <f>IF(LEN($C42)=0, "", IF('Library Prep'!$K$12 = "CD", VLOOKUP($C42, Indices!$G$8:$I$103, 2, FALSE), 'Library Prep'!$L35))</f>
        <v/>
      </c>
      <c r="E42" t="str">
        <f ca="1">IF(AND('Library Prep'!$K$12="CD", LEN(D42)&gt;0), VLOOKUP(D42, Indices!$E$8:$F$795, 2, FALSE), IF(LEN(D42)&gt;0, MID(VLOOKUP(D42, OFFSET(Indices!$G$8:$I$103, 0, MATCH("UD-" &amp; $C42, Indices!$G$6:$S$6,0)-1), 2,FALSE), 1, 7), ""))</f>
        <v/>
      </c>
      <c r="F42" t="str">
        <f ca="1">IF(AND('Library Prep'!$K$12="CD", LEN($C42)&gt;0), VLOOKUP($C42, Indices!$G$8:$I$103, 3, FALSE), IF(AND(LEN($C42)&gt;0, LEN($E42)&gt;0), VLOOKUP($E42&amp;"-7", Indices!$E:$F, 2,FALSE), ""))</f>
        <v/>
      </c>
      <c r="G42" t="str">
        <f ca="1">IF(AND('Library Prep'!$K$12="CD", LEN(F42)&gt;0), VLOOKUP(F42, Indices!$E$8:$F$795, 2, FALSE), E42)</f>
        <v/>
      </c>
      <c r="H42" t="str">
        <f ca="1">IF(AND('Library Prep'!$K$12 = "CD", LEN('Library Prep'!$B35)&gt;0), 'Library Prep'!$D35&amp;"", IF(LEN($G42)&gt;0, VLOOKUP(G42&amp;"-5", Indices!$E:$F, 2,FALSE), ""))</f>
        <v/>
      </c>
      <c r="I42" t="str">
        <f>IF(AND('Library Prep'!$K$12 &lt;&gt; "CD", LEN('Library Prep'!$D35)&gt;0), 'Library Prep'!$D35, "")</f>
        <v/>
      </c>
    </row>
    <row r="43" spans="1:9" x14ac:dyDescent="0.3">
      <c r="A43" t="str">
        <f>IF(LEN('Library Prep'!$B36)&gt;0,'Library Prep'!$B36,"")</f>
        <v/>
      </c>
      <c r="B43" t="str">
        <f>IF(AND(LEN(TRIM('Library Prep'!$C$2)) &gt; 0, LEN(TRIM('Library Prep'!$B36))&gt;0), 'Library Prep'!$B36 &amp; "-" &amp; 'Library Prep'!$C$2, "")</f>
        <v/>
      </c>
      <c r="C43" t="str">
        <f>IF(AND(LEN('Library Prep'!$K$12)&gt;0, LEN(TRIM('Library Prep'!$B36)) &gt; 0), IF('Library Prep'!$K$12="CD", 'Library Prep'!$L36, RIGHT('Library Prep'!$K36, 1)), "")</f>
        <v/>
      </c>
      <c r="D43" t="str">
        <f>IF(LEN($C43)=0, "", IF('Library Prep'!$K$12 = "CD", VLOOKUP($C43, Indices!$G$8:$I$103, 2, FALSE), 'Library Prep'!$L36))</f>
        <v/>
      </c>
      <c r="E43" t="str">
        <f ca="1">IF(AND('Library Prep'!$K$12="CD", LEN(D43)&gt;0), VLOOKUP(D43, Indices!$E$8:$F$795, 2, FALSE), IF(LEN(D43)&gt;0, MID(VLOOKUP(D43, OFFSET(Indices!$G$8:$I$103, 0, MATCH("UD-" &amp; $C43, Indices!$G$6:$S$6,0)-1), 2,FALSE), 1, 7), ""))</f>
        <v/>
      </c>
      <c r="F43" t="str">
        <f ca="1">IF(AND('Library Prep'!$K$12="CD", LEN($C43)&gt;0), VLOOKUP($C43, Indices!$G$8:$I$103, 3, FALSE), IF(AND(LEN($C43)&gt;0, LEN($E43)&gt;0), VLOOKUP($E43&amp;"-7", Indices!$E:$F, 2,FALSE), ""))</f>
        <v/>
      </c>
      <c r="G43" t="str">
        <f ca="1">IF(AND('Library Prep'!$K$12="CD", LEN(F43)&gt;0), VLOOKUP(F43, Indices!$E$8:$F$795, 2, FALSE), E43)</f>
        <v/>
      </c>
      <c r="H43" t="str">
        <f ca="1">IF(AND('Library Prep'!$K$12 = "CD", LEN('Library Prep'!$B36)&gt;0), 'Library Prep'!$D36&amp;"", IF(LEN($G43)&gt;0, VLOOKUP(G43&amp;"-5", Indices!$E:$F, 2,FALSE), ""))</f>
        <v/>
      </c>
      <c r="I43" t="str">
        <f>IF(AND('Library Prep'!$K$12 &lt;&gt; "CD", LEN('Library Prep'!$D36)&gt;0), 'Library Prep'!$D36, "")</f>
        <v/>
      </c>
    </row>
    <row r="44" spans="1:9" x14ac:dyDescent="0.3">
      <c r="A44" t="str">
        <f>IF(LEN('Library Prep'!$B37)&gt;0,'Library Prep'!$B37,"")</f>
        <v/>
      </c>
      <c r="B44" t="str">
        <f>IF(AND(LEN(TRIM('Library Prep'!$C$2)) &gt; 0, LEN(TRIM('Library Prep'!$B37))&gt;0), 'Library Prep'!$B37 &amp; "-" &amp; 'Library Prep'!$C$2, "")</f>
        <v/>
      </c>
      <c r="C44" t="str">
        <f>IF(AND(LEN('Library Prep'!$K$12)&gt;0, LEN(TRIM('Library Prep'!$B37)) &gt; 0), IF('Library Prep'!$K$12="CD", 'Library Prep'!$L37, RIGHT('Library Prep'!$K37, 1)), "")</f>
        <v/>
      </c>
      <c r="D44" t="str">
        <f>IF(LEN($C44)=0, "", IF('Library Prep'!$K$12 = "CD", VLOOKUP($C44, Indices!$G$8:$I$103, 2, FALSE), 'Library Prep'!$L37))</f>
        <v/>
      </c>
      <c r="E44" t="str">
        <f ca="1">IF(AND('Library Prep'!$K$12="CD", LEN(D44)&gt;0), VLOOKUP(D44, Indices!$E$8:$F$795, 2, FALSE), IF(LEN(D44)&gt;0, MID(VLOOKUP(D44, OFFSET(Indices!$G$8:$I$103, 0, MATCH("UD-" &amp; $C44, Indices!$G$6:$S$6,0)-1), 2,FALSE), 1, 7), ""))</f>
        <v/>
      </c>
      <c r="F44" t="str">
        <f ca="1">IF(AND('Library Prep'!$K$12="CD", LEN($C44)&gt;0), VLOOKUP($C44, Indices!$G$8:$I$103, 3, FALSE), IF(AND(LEN($C44)&gt;0, LEN($E44)&gt;0), VLOOKUP($E44&amp;"-7", Indices!$E:$F, 2,FALSE), ""))</f>
        <v/>
      </c>
      <c r="G44" t="str">
        <f ca="1">IF(AND('Library Prep'!$K$12="CD", LEN(F44)&gt;0), VLOOKUP(F44, Indices!$E$8:$F$795, 2, FALSE), E44)</f>
        <v/>
      </c>
      <c r="H44" t="str">
        <f ca="1">IF(AND('Library Prep'!$K$12 = "CD", LEN('Library Prep'!$B37)&gt;0), 'Library Prep'!$D37&amp;"", IF(LEN($G44)&gt;0, VLOOKUP(G44&amp;"-5", Indices!$E:$F, 2,FALSE), ""))</f>
        <v/>
      </c>
      <c r="I44" t="str">
        <f>IF(AND('Library Prep'!$K$12 &lt;&gt; "CD", LEN('Library Prep'!$D37)&gt;0), 'Library Prep'!$D37, "")</f>
        <v/>
      </c>
    </row>
    <row r="45" spans="1:9" x14ac:dyDescent="0.3">
      <c r="A45" t="str">
        <f>IF(LEN('Library Prep'!$B38)&gt;0,'Library Prep'!$B38,"")</f>
        <v/>
      </c>
      <c r="B45" t="str">
        <f>IF(AND(LEN(TRIM('Library Prep'!$C$2)) &gt; 0, LEN(TRIM('Library Prep'!$B38))&gt;0), 'Library Prep'!$B38 &amp; "-" &amp; 'Library Prep'!$C$2, "")</f>
        <v/>
      </c>
      <c r="C45" t="str">
        <f>IF(AND(LEN('Library Prep'!$K$12)&gt;0, LEN(TRIM('Library Prep'!$B38)) &gt; 0), IF('Library Prep'!$K$12="CD", 'Library Prep'!$L38, RIGHT('Library Prep'!$K38, 1)), "")</f>
        <v/>
      </c>
      <c r="D45" t="str">
        <f>IF(LEN($C45)=0, "", IF('Library Prep'!$K$12 = "CD", VLOOKUP($C45, Indices!$G$8:$I$103, 2, FALSE), 'Library Prep'!$L38))</f>
        <v/>
      </c>
      <c r="E45" t="str">
        <f ca="1">IF(AND('Library Prep'!$K$12="CD", LEN(D45)&gt;0), VLOOKUP(D45, Indices!$E$8:$F$795, 2, FALSE), IF(LEN(D45)&gt;0, MID(VLOOKUP(D45, OFFSET(Indices!$G$8:$I$103, 0, MATCH("UD-" &amp; $C45, Indices!$G$6:$S$6,0)-1), 2,FALSE), 1, 7), ""))</f>
        <v/>
      </c>
      <c r="F45" t="str">
        <f ca="1">IF(AND('Library Prep'!$K$12="CD", LEN($C45)&gt;0), VLOOKUP($C45, Indices!$G$8:$I$103, 3, FALSE), IF(AND(LEN($C45)&gt;0, LEN($E45)&gt;0), VLOOKUP($E45&amp;"-7", Indices!$E:$F, 2,FALSE), ""))</f>
        <v/>
      </c>
      <c r="G45" t="str">
        <f ca="1">IF(AND('Library Prep'!$K$12="CD", LEN(F45)&gt;0), VLOOKUP(F45, Indices!$E$8:$F$795, 2, FALSE), E45)</f>
        <v/>
      </c>
      <c r="H45" t="str">
        <f ca="1">IF(AND('Library Prep'!$K$12 = "CD", LEN('Library Prep'!$B38)&gt;0), 'Library Prep'!$D38&amp;"", IF(LEN($G45)&gt;0, VLOOKUP(G45&amp;"-5", Indices!$E:$F, 2,FALSE), ""))</f>
        <v/>
      </c>
      <c r="I45" t="str">
        <f>IF(AND('Library Prep'!$K$12 &lt;&gt; "CD", LEN('Library Prep'!$D38)&gt;0), 'Library Prep'!$D38, "")</f>
        <v/>
      </c>
    </row>
    <row r="46" spans="1:9" x14ac:dyDescent="0.3">
      <c r="A46" t="str">
        <f>IF(LEN('Library Prep'!$B39)&gt;0,'Library Prep'!$B39,"")</f>
        <v/>
      </c>
      <c r="B46" t="str">
        <f>IF(AND(LEN(TRIM('Library Prep'!$C$2)) &gt; 0, LEN(TRIM('Library Prep'!$B39))&gt;0), 'Library Prep'!$B39 &amp; "-" &amp; 'Library Prep'!$C$2, "")</f>
        <v/>
      </c>
      <c r="C46" t="str">
        <f>IF(AND(LEN('Library Prep'!$K$12)&gt;0, LEN(TRIM('Library Prep'!$B39)) &gt; 0), IF('Library Prep'!$K$12="CD", 'Library Prep'!$L39, RIGHT('Library Prep'!$K39, 1)), "")</f>
        <v/>
      </c>
      <c r="D46" t="str">
        <f>IF(LEN($C46)=0, "", IF('Library Prep'!$K$12 = "CD", VLOOKUP($C46, Indices!$G$8:$I$103, 2, FALSE), 'Library Prep'!$L39))</f>
        <v/>
      </c>
      <c r="E46" t="str">
        <f ca="1">IF(AND('Library Prep'!$K$12="CD", LEN(D46)&gt;0), VLOOKUP(D46, Indices!$E$8:$F$795, 2, FALSE), IF(LEN(D46)&gt;0, MID(VLOOKUP(D46, OFFSET(Indices!$G$8:$I$103, 0, MATCH("UD-" &amp; $C46, Indices!$G$6:$S$6,0)-1), 2,FALSE), 1, 7), ""))</f>
        <v/>
      </c>
      <c r="F46" t="str">
        <f ca="1">IF(AND('Library Prep'!$K$12="CD", LEN($C46)&gt;0), VLOOKUP($C46, Indices!$G$8:$I$103, 3, FALSE), IF(AND(LEN($C46)&gt;0, LEN($E46)&gt;0), VLOOKUP($E46&amp;"-7", Indices!$E:$F, 2,FALSE), ""))</f>
        <v/>
      </c>
      <c r="G46" t="str">
        <f ca="1">IF(AND('Library Prep'!$K$12="CD", LEN(F46)&gt;0), VLOOKUP(F46, Indices!$E$8:$F$795, 2, FALSE), E46)</f>
        <v/>
      </c>
      <c r="H46" t="str">
        <f ca="1">IF(AND('Library Prep'!$K$12 = "CD", LEN('Library Prep'!$B39)&gt;0), 'Library Prep'!$D39&amp;"", IF(LEN($G46)&gt;0, VLOOKUP(G46&amp;"-5", Indices!$E:$F, 2,FALSE), ""))</f>
        <v/>
      </c>
      <c r="I46" t="str">
        <f>IF(AND('Library Prep'!$K$12 &lt;&gt; "CD", LEN('Library Prep'!$D39)&gt;0), 'Library Prep'!$D39, "")</f>
        <v/>
      </c>
    </row>
    <row r="47" spans="1:9" x14ac:dyDescent="0.3">
      <c r="A47" t="str">
        <f>IF(LEN('Library Prep'!$B40)&gt;0,'Library Prep'!$B40,"")</f>
        <v/>
      </c>
      <c r="B47" t="str">
        <f>IF(AND(LEN(TRIM('Library Prep'!$C$2)) &gt; 0, LEN(TRIM('Library Prep'!$B40))&gt;0), 'Library Prep'!$B40 &amp; "-" &amp; 'Library Prep'!$C$2, "")</f>
        <v/>
      </c>
      <c r="C47" t="str">
        <f>IF(AND(LEN('Library Prep'!$K$12)&gt;0, LEN(TRIM('Library Prep'!$B40)) &gt; 0), IF('Library Prep'!$K$12="CD", 'Library Prep'!$L40, RIGHT('Library Prep'!$K40, 1)), "")</f>
        <v/>
      </c>
      <c r="D47" t="str">
        <f>IF(LEN($C47)=0, "", IF('Library Prep'!$K$12 = "CD", VLOOKUP($C47, Indices!$G$8:$I$103, 2, FALSE), 'Library Prep'!$L40))</f>
        <v/>
      </c>
      <c r="E47" t="str">
        <f ca="1">IF(AND('Library Prep'!$K$12="CD", LEN(D47)&gt;0), VLOOKUP(D47, Indices!$E$8:$F$795, 2, FALSE), IF(LEN(D47)&gt;0, MID(VLOOKUP(D47, OFFSET(Indices!$G$8:$I$103, 0, MATCH("UD-" &amp; $C47, Indices!$G$6:$S$6,0)-1), 2,FALSE), 1, 7), ""))</f>
        <v/>
      </c>
      <c r="F47" t="str">
        <f ca="1">IF(AND('Library Prep'!$K$12="CD", LEN($C47)&gt;0), VLOOKUP($C47, Indices!$G$8:$I$103, 3, FALSE), IF(AND(LEN($C47)&gt;0, LEN($E47)&gt;0), VLOOKUP($E47&amp;"-7", Indices!$E:$F, 2,FALSE), ""))</f>
        <v/>
      </c>
      <c r="G47" t="str">
        <f ca="1">IF(AND('Library Prep'!$K$12="CD", LEN(F47)&gt;0), VLOOKUP(F47, Indices!$E$8:$F$795, 2, FALSE), E47)</f>
        <v/>
      </c>
      <c r="H47" t="str">
        <f ca="1">IF(AND('Library Prep'!$K$12 = "CD", LEN('Library Prep'!$B40)&gt;0), 'Library Prep'!$D40&amp;"", IF(LEN($G47)&gt;0, VLOOKUP(G47&amp;"-5", Indices!$E:$F, 2,FALSE), ""))</f>
        <v/>
      </c>
      <c r="I47" t="str">
        <f>IF(AND('Library Prep'!$K$12 &lt;&gt; "CD", LEN('Library Prep'!$D40)&gt;0), 'Library Prep'!$D40, "")</f>
        <v/>
      </c>
    </row>
    <row r="48" spans="1:9" x14ac:dyDescent="0.3">
      <c r="A48" t="str">
        <f>IF(LEN('Library Prep'!$B41)&gt;0,'Library Prep'!$B41,"")</f>
        <v/>
      </c>
      <c r="B48" t="str">
        <f>IF(AND(LEN(TRIM('Library Prep'!$C$2)) &gt; 0, LEN(TRIM('Library Prep'!$B41))&gt;0), 'Library Prep'!$B41 &amp; "-" &amp; 'Library Prep'!$C$2, "")</f>
        <v/>
      </c>
      <c r="C48" t="str">
        <f>IF(AND(LEN('Library Prep'!$K$12)&gt;0, LEN(TRIM('Library Prep'!$B41)) &gt; 0), IF('Library Prep'!$K$12="CD", 'Library Prep'!$L41, RIGHT('Library Prep'!$K41, 1)), "")</f>
        <v/>
      </c>
      <c r="D48" t="str">
        <f>IF(LEN($C48)=0, "", IF('Library Prep'!$K$12 = "CD", VLOOKUP($C48, Indices!$G$8:$I$103, 2, FALSE), 'Library Prep'!$L41))</f>
        <v/>
      </c>
      <c r="E48" t="str">
        <f ca="1">IF(AND('Library Prep'!$K$12="CD", LEN(D48)&gt;0), VLOOKUP(D48, Indices!$E$8:$F$795, 2, FALSE), IF(LEN(D48)&gt;0, MID(VLOOKUP(D48, OFFSET(Indices!$G$8:$I$103, 0, MATCH("UD-" &amp; $C48, Indices!$G$6:$S$6,0)-1), 2,FALSE), 1, 7), ""))</f>
        <v/>
      </c>
      <c r="F48" t="str">
        <f ca="1">IF(AND('Library Prep'!$K$12="CD", LEN($C48)&gt;0), VLOOKUP($C48, Indices!$G$8:$I$103, 3, FALSE), IF(AND(LEN($C48)&gt;0, LEN($E48)&gt;0), VLOOKUP($E48&amp;"-7", Indices!$E:$F, 2,FALSE), ""))</f>
        <v/>
      </c>
      <c r="G48" t="str">
        <f ca="1">IF(AND('Library Prep'!$K$12="CD", LEN(F48)&gt;0), VLOOKUP(F48, Indices!$E$8:$F$795, 2, FALSE), E48)</f>
        <v/>
      </c>
      <c r="H48" t="str">
        <f ca="1">IF(AND('Library Prep'!$K$12 = "CD", LEN('Library Prep'!$B41)&gt;0), 'Library Prep'!$D41&amp;"", IF(LEN($G48)&gt;0, VLOOKUP(G48&amp;"-5", Indices!$E:$F, 2,FALSE), ""))</f>
        <v/>
      </c>
      <c r="I48" t="str">
        <f>IF(AND('Library Prep'!$K$12 &lt;&gt; "CD", LEN('Library Prep'!$D41)&gt;0), 'Library Prep'!$D41, "")</f>
        <v/>
      </c>
    </row>
    <row r="49" spans="1:9" x14ac:dyDescent="0.3">
      <c r="A49" t="str">
        <f>IF(LEN('Library Prep'!$B42)&gt;0,'Library Prep'!$B42,"")</f>
        <v/>
      </c>
      <c r="B49" t="str">
        <f>IF(AND(LEN(TRIM('Library Prep'!$C$2)) &gt; 0, LEN(TRIM('Library Prep'!$B42))&gt;0), 'Library Prep'!$B42 &amp; "-" &amp; 'Library Prep'!$C$2, "")</f>
        <v/>
      </c>
      <c r="C49" t="str">
        <f>IF(AND(LEN('Library Prep'!$K$12)&gt;0, LEN(TRIM('Library Prep'!$B42)) &gt; 0), IF('Library Prep'!$K$12="CD", 'Library Prep'!$L42, RIGHT('Library Prep'!$K42, 1)), "")</f>
        <v/>
      </c>
      <c r="D49" t="str">
        <f>IF(LEN($C49)=0, "", IF('Library Prep'!$K$12 = "CD", VLOOKUP($C49, Indices!$G$8:$I$103, 2, FALSE), 'Library Prep'!$L42))</f>
        <v/>
      </c>
      <c r="E49" t="str">
        <f ca="1">IF(AND('Library Prep'!$K$12="CD", LEN(D49)&gt;0), VLOOKUP(D49, Indices!$E$8:$F$795, 2, FALSE), IF(LEN(D49)&gt;0, MID(VLOOKUP(D49, OFFSET(Indices!$G$8:$I$103, 0, MATCH("UD-" &amp; $C49, Indices!$G$6:$S$6,0)-1), 2,FALSE), 1, 7), ""))</f>
        <v/>
      </c>
      <c r="F49" t="str">
        <f ca="1">IF(AND('Library Prep'!$K$12="CD", LEN($C49)&gt;0), VLOOKUP($C49, Indices!$G$8:$I$103, 3, FALSE), IF(AND(LEN($C49)&gt;0, LEN($E49)&gt;0), VLOOKUP($E49&amp;"-7", Indices!$E:$F, 2,FALSE), ""))</f>
        <v/>
      </c>
      <c r="G49" t="str">
        <f ca="1">IF(AND('Library Prep'!$K$12="CD", LEN(F49)&gt;0), VLOOKUP(F49, Indices!$E$8:$F$795, 2, FALSE), E49)</f>
        <v/>
      </c>
      <c r="H49" t="str">
        <f ca="1">IF(AND('Library Prep'!$K$12 = "CD", LEN('Library Prep'!$B42)&gt;0), 'Library Prep'!$D42&amp;"", IF(LEN($G49)&gt;0, VLOOKUP(G49&amp;"-5", Indices!$E:$F, 2,FALSE), ""))</f>
        <v/>
      </c>
      <c r="I49" t="str">
        <f>IF(AND('Library Prep'!$K$12 &lt;&gt; "CD", LEN('Library Prep'!$D42)&gt;0), 'Library Prep'!$D42, "")</f>
        <v/>
      </c>
    </row>
    <row r="50" spans="1:9" x14ac:dyDescent="0.3">
      <c r="A50" t="str">
        <f>IF(LEN('Library Prep'!$B43)&gt;0,'Library Prep'!$B43,"")</f>
        <v/>
      </c>
      <c r="B50" t="str">
        <f>IF(AND(LEN(TRIM('Library Prep'!$C$2)) &gt; 0, LEN(TRIM('Library Prep'!$B43))&gt;0), 'Library Prep'!$B43 &amp; "-" &amp; 'Library Prep'!$C$2, "")</f>
        <v/>
      </c>
      <c r="C50" t="str">
        <f>IF(AND(LEN('Library Prep'!$K$12)&gt;0, LEN(TRIM('Library Prep'!$B43)) &gt; 0), IF('Library Prep'!$K$12="CD", 'Library Prep'!$L43, RIGHT('Library Prep'!$K43, 1)), "")</f>
        <v/>
      </c>
      <c r="D50" t="str">
        <f>IF(LEN($C50)=0, "", IF('Library Prep'!$K$12 = "CD", VLOOKUP($C50, Indices!$G$8:$I$103, 2, FALSE), 'Library Prep'!$L43))</f>
        <v/>
      </c>
      <c r="E50" t="str">
        <f ca="1">IF(AND('Library Prep'!$K$12="CD", LEN(D50)&gt;0), VLOOKUP(D50, Indices!$E$8:$F$795, 2, FALSE), IF(LEN(D50)&gt;0, MID(VLOOKUP(D50, OFFSET(Indices!$G$8:$I$103, 0, MATCH("UD-" &amp; $C50, Indices!$G$6:$S$6,0)-1), 2,FALSE), 1, 7), ""))</f>
        <v/>
      </c>
      <c r="F50" t="str">
        <f ca="1">IF(AND('Library Prep'!$K$12="CD", LEN($C50)&gt;0), VLOOKUP($C50, Indices!$G$8:$I$103, 3, FALSE), IF(AND(LEN($C50)&gt;0, LEN($E50)&gt;0), VLOOKUP($E50&amp;"-7", Indices!$E:$F, 2,FALSE), ""))</f>
        <v/>
      </c>
      <c r="G50" t="str">
        <f ca="1">IF(AND('Library Prep'!$K$12="CD", LEN(F50)&gt;0), VLOOKUP(F50, Indices!$E$8:$F$795, 2, FALSE), E50)</f>
        <v/>
      </c>
      <c r="H50" t="str">
        <f ca="1">IF(AND('Library Prep'!$K$12 = "CD", LEN('Library Prep'!$B43)&gt;0), 'Library Prep'!$D43&amp;"", IF(LEN($G50)&gt;0, VLOOKUP(G50&amp;"-5", Indices!$E:$F, 2,FALSE), ""))</f>
        <v/>
      </c>
      <c r="I50" t="str">
        <f>IF(AND('Library Prep'!$K$12 &lt;&gt; "CD", LEN('Library Prep'!$D43)&gt;0), 'Library Prep'!$D43, "")</f>
        <v/>
      </c>
    </row>
    <row r="51" spans="1:9" x14ac:dyDescent="0.3">
      <c r="A51" t="str">
        <f>IF(LEN('Library Prep'!$B44)&gt;0,'Library Prep'!$B44,"")</f>
        <v/>
      </c>
      <c r="B51" t="str">
        <f>IF(AND(LEN(TRIM('Library Prep'!$C$2)) &gt; 0, LEN(TRIM('Library Prep'!$B44))&gt;0), 'Library Prep'!$B44 &amp; "-" &amp; 'Library Prep'!$C$2, "")</f>
        <v/>
      </c>
      <c r="C51" t="str">
        <f>IF(AND(LEN('Library Prep'!$K$12)&gt;0, LEN(TRIM('Library Prep'!$B44)) &gt; 0), IF('Library Prep'!$K$12="CD", 'Library Prep'!$L44, RIGHT('Library Prep'!$K44, 1)), "")</f>
        <v/>
      </c>
      <c r="D51" t="str">
        <f>IF(LEN($C51)=0, "", IF('Library Prep'!$K$12 = "CD", VLOOKUP($C51, Indices!$G$8:$I$103, 2, FALSE), 'Library Prep'!$L44))</f>
        <v/>
      </c>
      <c r="E51" t="str">
        <f ca="1">IF(AND('Library Prep'!$K$12="CD", LEN(D51)&gt;0), VLOOKUP(D51, Indices!$E$8:$F$795, 2, FALSE), IF(LEN(D51)&gt;0, MID(VLOOKUP(D51, OFFSET(Indices!$G$8:$I$103, 0, MATCH("UD-" &amp; $C51, Indices!$G$6:$S$6,0)-1), 2,FALSE), 1, 7), ""))</f>
        <v/>
      </c>
      <c r="F51" t="str">
        <f ca="1">IF(AND('Library Prep'!$K$12="CD", LEN($C51)&gt;0), VLOOKUP($C51, Indices!$G$8:$I$103, 3, FALSE), IF(AND(LEN($C51)&gt;0, LEN($E51)&gt;0), VLOOKUP($E51&amp;"-7", Indices!$E:$F, 2,FALSE), ""))</f>
        <v/>
      </c>
      <c r="G51" t="str">
        <f ca="1">IF(AND('Library Prep'!$K$12="CD", LEN(F51)&gt;0), VLOOKUP(F51, Indices!$E$8:$F$795, 2, FALSE), E51)</f>
        <v/>
      </c>
      <c r="H51" t="str">
        <f ca="1">IF(AND('Library Prep'!$K$12 = "CD", LEN('Library Prep'!$B44)&gt;0), 'Library Prep'!$D44&amp;"", IF(LEN($G51)&gt;0, VLOOKUP(G51&amp;"-5", Indices!$E:$F, 2,FALSE), ""))</f>
        <v/>
      </c>
      <c r="I51" t="str">
        <f>IF(AND('Library Prep'!$K$12 &lt;&gt; "CD", LEN('Library Prep'!$D44)&gt;0), 'Library Prep'!$D44, "")</f>
        <v/>
      </c>
    </row>
    <row r="52" spans="1:9" x14ac:dyDescent="0.3">
      <c r="A52" t="str">
        <f>IF(LEN('Library Prep'!$B45)&gt;0,'Library Prep'!$B45,"")</f>
        <v/>
      </c>
      <c r="B52" t="str">
        <f>IF(AND(LEN(TRIM('Library Prep'!$C$2)) &gt; 0, LEN(TRIM('Library Prep'!$B45))&gt;0), 'Library Prep'!$B45 &amp; "-" &amp; 'Library Prep'!$C$2, "")</f>
        <v/>
      </c>
      <c r="C52" t="str">
        <f>IF(AND(LEN('Library Prep'!$K$12)&gt;0, LEN(TRIM('Library Prep'!$B45)) &gt; 0), IF('Library Prep'!$K$12="CD", 'Library Prep'!$L45, RIGHT('Library Prep'!$K45, 1)), "")</f>
        <v/>
      </c>
      <c r="D52" t="str">
        <f>IF(LEN($C52)=0, "", IF('Library Prep'!$K$12 = "CD", VLOOKUP($C52, Indices!$G$8:$I$103, 2, FALSE), 'Library Prep'!$L45))</f>
        <v/>
      </c>
      <c r="E52" t="str">
        <f ca="1">IF(AND('Library Prep'!$K$12="CD", LEN(D52)&gt;0), VLOOKUP(D52, Indices!$E$8:$F$795, 2, FALSE), IF(LEN(D52)&gt;0, MID(VLOOKUP(D52, OFFSET(Indices!$G$8:$I$103, 0, MATCH("UD-" &amp; $C52, Indices!$G$6:$S$6,0)-1), 2,FALSE), 1, 7), ""))</f>
        <v/>
      </c>
      <c r="F52" t="str">
        <f ca="1">IF(AND('Library Prep'!$K$12="CD", LEN($C52)&gt;0), VLOOKUP($C52, Indices!$G$8:$I$103, 3, FALSE), IF(AND(LEN($C52)&gt;0, LEN($E52)&gt;0), VLOOKUP($E52&amp;"-7", Indices!$E:$F, 2,FALSE), ""))</f>
        <v/>
      </c>
      <c r="G52" t="str">
        <f ca="1">IF(AND('Library Prep'!$K$12="CD", LEN(F52)&gt;0), VLOOKUP(F52, Indices!$E$8:$F$795, 2, FALSE), E52)</f>
        <v/>
      </c>
      <c r="H52" t="str">
        <f ca="1">IF(AND('Library Prep'!$K$12 = "CD", LEN('Library Prep'!$B45)&gt;0), 'Library Prep'!$D45&amp;"", IF(LEN($G52)&gt;0, VLOOKUP(G52&amp;"-5", Indices!$E:$F, 2,FALSE), ""))</f>
        <v/>
      </c>
      <c r="I52" t="str">
        <f>IF(AND('Library Prep'!$K$12 &lt;&gt; "CD", LEN('Library Prep'!$D45)&gt;0), 'Library Prep'!$D45, "")</f>
        <v/>
      </c>
    </row>
    <row r="53" spans="1:9" x14ac:dyDescent="0.3">
      <c r="A53" t="str">
        <f>IF(LEN('Library Prep'!$B46)&gt;0,'Library Prep'!$B46,"")</f>
        <v/>
      </c>
      <c r="B53" t="str">
        <f>IF(AND(LEN(TRIM('Library Prep'!$C$2)) &gt; 0, LEN(TRIM('Library Prep'!$B46))&gt;0), 'Library Prep'!$B46 &amp; "-" &amp; 'Library Prep'!$C$2, "")</f>
        <v/>
      </c>
      <c r="C53" t="str">
        <f>IF(AND(LEN('Library Prep'!$K$12)&gt;0, LEN(TRIM('Library Prep'!$B46)) &gt; 0), IF('Library Prep'!$K$12="CD", 'Library Prep'!$L46, RIGHT('Library Prep'!$K46, 1)), "")</f>
        <v/>
      </c>
      <c r="D53" t="str">
        <f>IF(LEN($C53)=0, "", IF('Library Prep'!$K$12 = "CD", VLOOKUP($C53, Indices!$G$8:$I$103, 2, FALSE), 'Library Prep'!$L46))</f>
        <v/>
      </c>
      <c r="E53" t="str">
        <f ca="1">IF(AND('Library Prep'!$K$12="CD", LEN(D53)&gt;0), VLOOKUP(D53, Indices!$E$8:$F$795, 2, FALSE), IF(LEN(D53)&gt;0, MID(VLOOKUP(D53, OFFSET(Indices!$G$8:$I$103, 0, MATCH("UD-" &amp; $C53, Indices!$G$6:$S$6,0)-1), 2,FALSE), 1, 7), ""))</f>
        <v/>
      </c>
      <c r="F53" t="str">
        <f ca="1">IF(AND('Library Prep'!$K$12="CD", LEN($C53)&gt;0), VLOOKUP($C53, Indices!$G$8:$I$103, 3, FALSE), IF(AND(LEN($C53)&gt;0, LEN($E53)&gt;0), VLOOKUP($E53&amp;"-7", Indices!$E:$F, 2,FALSE), ""))</f>
        <v/>
      </c>
      <c r="G53" t="str">
        <f ca="1">IF(AND('Library Prep'!$K$12="CD", LEN(F53)&gt;0), VLOOKUP(F53, Indices!$E$8:$F$795, 2, FALSE), E53)</f>
        <v/>
      </c>
      <c r="H53" t="str">
        <f ca="1">IF(AND('Library Prep'!$K$12 = "CD", LEN('Library Prep'!$B46)&gt;0), 'Library Prep'!$D46&amp;"", IF(LEN($G53)&gt;0, VLOOKUP(G53&amp;"-5", Indices!$E:$F, 2,FALSE), ""))</f>
        <v/>
      </c>
      <c r="I53" t="str">
        <f>IF(AND('Library Prep'!$K$12 &lt;&gt; "CD", LEN('Library Prep'!$D46)&gt;0), 'Library Prep'!$D46, "")</f>
        <v/>
      </c>
    </row>
    <row r="54" spans="1:9" x14ac:dyDescent="0.3">
      <c r="A54" t="str">
        <f>IF(LEN('Library Prep'!$B47)&gt;0,'Library Prep'!$B47,"")</f>
        <v/>
      </c>
      <c r="B54" t="str">
        <f>IF(AND(LEN(TRIM('Library Prep'!$C$2)) &gt; 0, LEN(TRIM('Library Prep'!$B47))&gt;0), 'Library Prep'!$B47 &amp; "-" &amp; 'Library Prep'!$C$2, "")</f>
        <v/>
      </c>
      <c r="C54" t="str">
        <f>IF(AND(LEN('Library Prep'!$K$12)&gt;0, LEN(TRIM('Library Prep'!$B47)) &gt; 0), IF('Library Prep'!$K$12="CD", 'Library Prep'!$L47, RIGHT('Library Prep'!$K47, 1)), "")</f>
        <v/>
      </c>
      <c r="D54" t="str">
        <f>IF(LEN($C54)=0, "", IF('Library Prep'!$K$12 = "CD", VLOOKUP($C54, Indices!$G$8:$I$103, 2, FALSE), 'Library Prep'!$L47))</f>
        <v/>
      </c>
      <c r="E54" t="str">
        <f ca="1">IF(AND('Library Prep'!$K$12="CD", LEN(D54)&gt;0), VLOOKUP(D54, Indices!$E$8:$F$795, 2, FALSE), IF(LEN(D54)&gt;0, MID(VLOOKUP(D54, OFFSET(Indices!$G$8:$I$103, 0, MATCH("UD-" &amp; $C54, Indices!$G$6:$S$6,0)-1), 2,FALSE), 1, 7), ""))</f>
        <v/>
      </c>
      <c r="F54" t="str">
        <f ca="1">IF(AND('Library Prep'!$K$12="CD", LEN($C54)&gt;0), VLOOKUP($C54, Indices!$G$8:$I$103, 3, FALSE), IF(AND(LEN($C54)&gt;0, LEN($E54)&gt;0), VLOOKUP($E54&amp;"-7", Indices!$E:$F, 2,FALSE), ""))</f>
        <v/>
      </c>
      <c r="G54" t="str">
        <f ca="1">IF(AND('Library Prep'!$K$12="CD", LEN(F54)&gt;0), VLOOKUP(F54, Indices!$E$8:$F$795, 2, FALSE), E54)</f>
        <v/>
      </c>
      <c r="H54" t="str">
        <f ca="1">IF(AND('Library Prep'!$K$12 = "CD", LEN('Library Prep'!$B47)&gt;0), 'Library Prep'!$D47&amp;"", IF(LEN($G54)&gt;0, VLOOKUP(G54&amp;"-5", Indices!$E:$F, 2,FALSE), ""))</f>
        <v/>
      </c>
      <c r="I54" t="str">
        <f>IF(AND('Library Prep'!$K$12 &lt;&gt; "CD", LEN('Library Prep'!$D47)&gt;0), 'Library Prep'!$D47, "")</f>
        <v/>
      </c>
    </row>
    <row r="55" spans="1:9" x14ac:dyDescent="0.3">
      <c r="A55" t="str">
        <f>IF(LEN('Library Prep'!$B48)&gt;0,'Library Prep'!$B48,"")</f>
        <v/>
      </c>
      <c r="B55" t="str">
        <f>IF(AND(LEN(TRIM('Library Prep'!$C$2)) &gt; 0, LEN(TRIM('Library Prep'!$B48))&gt;0), 'Library Prep'!$B48 &amp; "-" &amp; 'Library Prep'!$C$2, "")</f>
        <v/>
      </c>
      <c r="C55" t="str">
        <f>IF(AND(LEN('Library Prep'!$K$12)&gt;0, LEN(TRIM('Library Prep'!$B48)) &gt; 0), IF('Library Prep'!$K$12="CD", 'Library Prep'!$L48, RIGHT('Library Prep'!$K48, 1)), "")</f>
        <v/>
      </c>
      <c r="D55" t="str">
        <f>IF(LEN($C55)=0, "", IF('Library Prep'!$K$12 = "CD", VLOOKUP($C55, Indices!$G$8:$I$103, 2, FALSE), 'Library Prep'!$L48))</f>
        <v/>
      </c>
      <c r="E55" t="str">
        <f ca="1">IF(AND('Library Prep'!$K$12="CD", LEN(D55)&gt;0), VLOOKUP(D55, Indices!$E$8:$F$795, 2, FALSE), IF(LEN(D55)&gt;0, MID(VLOOKUP(D55, OFFSET(Indices!$G$8:$I$103, 0, MATCH("UD-" &amp; $C55, Indices!$G$6:$S$6,0)-1), 2,FALSE), 1, 7), ""))</f>
        <v/>
      </c>
      <c r="F55" t="str">
        <f ca="1">IF(AND('Library Prep'!$K$12="CD", LEN($C55)&gt;0), VLOOKUP($C55, Indices!$G$8:$I$103, 3, FALSE), IF(AND(LEN($C55)&gt;0, LEN($E55)&gt;0), VLOOKUP($E55&amp;"-7", Indices!$E:$F, 2,FALSE), ""))</f>
        <v/>
      </c>
      <c r="G55" t="str">
        <f ca="1">IF(AND('Library Prep'!$K$12="CD", LEN(F55)&gt;0), VLOOKUP(F55, Indices!$E$8:$F$795, 2, FALSE), E55)</f>
        <v/>
      </c>
      <c r="H55" t="str">
        <f ca="1">IF(AND('Library Prep'!$K$12 = "CD", LEN('Library Prep'!$B48)&gt;0), 'Library Prep'!$D48&amp;"", IF(LEN($G55)&gt;0, VLOOKUP(G55&amp;"-5", Indices!$E:$F, 2,FALSE), ""))</f>
        <v/>
      </c>
      <c r="I55" t="str">
        <f>IF(AND('Library Prep'!$K$12 &lt;&gt; "CD", LEN('Library Prep'!$D48)&gt;0), 'Library Prep'!$D48, "")</f>
        <v/>
      </c>
    </row>
    <row r="56" spans="1:9" x14ac:dyDescent="0.3">
      <c r="A56" t="str">
        <f>IF(LEN('Library Prep'!$B49)&gt;0,'Library Prep'!$B49,"")</f>
        <v/>
      </c>
      <c r="B56" t="str">
        <f>IF(AND(LEN(TRIM('Library Prep'!$C$2)) &gt; 0, LEN(TRIM('Library Prep'!$B49))&gt;0), 'Library Prep'!$B49 &amp; "-" &amp; 'Library Prep'!$C$2, "")</f>
        <v/>
      </c>
      <c r="C56" t="str">
        <f>IF(AND(LEN('Library Prep'!$K$12)&gt;0, LEN(TRIM('Library Prep'!$B49)) &gt; 0), IF('Library Prep'!$K$12="CD", 'Library Prep'!$L49, RIGHT('Library Prep'!$K49, 1)), "")</f>
        <v/>
      </c>
      <c r="D56" t="str">
        <f>IF(LEN($C56)=0, "", IF('Library Prep'!$K$12 = "CD", VLOOKUP($C56, Indices!$G$8:$I$103, 2, FALSE), 'Library Prep'!$L49))</f>
        <v/>
      </c>
      <c r="E56" t="str">
        <f ca="1">IF(AND('Library Prep'!$K$12="CD", LEN(D56)&gt;0), VLOOKUP(D56, Indices!$E$8:$F$795, 2, FALSE), IF(LEN(D56)&gt;0, MID(VLOOKUP(D56, OFFSET(Indices!$G$8:$I$103, 0, MATCH("UD-" &amp; $C56, Indices!$G$6:$S$6,0)-1), 2,FALSE), 1, 7), ""))</f>
        <v/>
      </c>
      <c r="F56" t="str">
        <f ca="1">IF(AND('Library Prep'!$K$12="CD", LEN($C56)&gt;0), VLOOKUP($C56, Indices!$G$8:$I$103, 3, FALSE), IF(AND(LEN($C56)&gt;0, LEN($E56)&gt;0), VLOOKUP($E56&amp;"-7", Indices!$E:$F, 2,FALSE), ""))</f>
        <v/>
      </c>
      <c r="G56" t="str">
        <f ca="1">IF(AND('Library Prep'!$K$12="CD", LEN(F56)&gt;0), VLOOKUP(F56, Indices!$E$8:$F$795, 2, FALSE), E56)</f>
        <v/>
      </c>
      <c r="H56" t="str">
        <f ca="1">IF(AND('Library Prep'!$K$12 = "CD", LEN('Library Prep'!$B49)&gt;0), 'Library Prep'!$D49&amp;"", IF(LEN($G56)&gt;0, VLOOKUP(G56&amp;"-5", Indices!$E:$F, 2,FALSE), ""))</f>
        <v/>
      </c>
      <c r="I56" t="str">
        <f>IF(AND('Library Prep'!$K$12 &lt;&gt; "CD", LEN('Library Prep'!$D49)&gt;0), 'Library Prep'!$D49, "")</f>
        <v/>
      </c>
    </row>
    <row r="57" spans="1:9" x14ac:dyDescent="0.3">
      <c r="A57" t="str">
        <f>IF(LEN('Library Prep'!$B50)&gt;0,'Library Prep'!$B50,"")</f>
        <v/>
      </c>
      <c r="B57" t="str">
        <f>IF(AND(LEN(TRIM('Library Prep'!$C$2)) &gt; 0, LEN(TRIM('Library Prep'!$B50))&gt;0), 'Library Prep'!$B50 &amp; "-" &amp; 'Library Prep'!$C$2, "")</f>
        <v/>
      </c>
      <c r="C57" t="str">
        <f>IF(AND(LEN('Library Prep'!$K$12)&gt;0, LEN(TRIM('Library Prep'!$B50)) &gt; 0), IF('Library Prep'!$K$12="CD", 'Library Prep'!$L50, RIGHT('Library Prep'!$K50, 1)), "")</f>
        <v/>
      </c>
      <c r="D57" t="str">
        <f>IF(LEN($C57)=0, "", IF('Library Prep'!$K$12 = "CD", VLOOKUP($C57, Indices!$G$8:$I$103, 2, FALSE), 'Library Prep'!$L50))</f>
        <v/>
      </c>
      <c r="E57" t="str">
        <f ca="1">IF(AND('Library Prep'!$K$12="CD", LEN(D57)&gt;0), VLOOKUP(D57, Indices!$E$8:$F$795, 2, FALSE), IF(LEN(D57)&gt;0, MID(VLOOKUP(D57, OFFSET(Indices!$G$8:$I$103, 0, MATCH("UD-" &amp; $C57, Indices!$G$6:$S$6,0)-1), 2,FALSE), 1, 7), ""))</f>
        <v/>
      </c>
      <c r="F57" t="str">
        <f ca="1">IF(AND('Library Prep'!$K$12="CD", LEN($C57)&gt;0), VLOOKUP($C57, Indices!$G$8:$I$103, 3, FALSE), IF(AND(LEN($C57)&gt;0, LEN($E57)&gt;0), VLOOKUP($E57&amp;"-7", Indices!$E:$F, 2,FALSE), ""))</f>
        <v/>
      </c>
      <c r="G57" t="str">
        <f ca="1">IF(AND('Library Prep'!$K$12="CD", LEN(F57)&gt;0), VLOOKUP(F57, Indices!$E$8:$F$795, 2, FALSE), E57)</f>
        <v/>
      </c>
      <c r="H57" t="str">
        <f ca="1">IF(AND('Library Prep'!$K$12 = "CD", LEN('Library Prep'!$B50)&gt;0), 'Library Prep'!$D50&amp;"", IF(LEN($G57)&gt;0, VLOOKUP(G57&amp;"-5", Indices!$E:$F, 2,FALSE), ""))</f>
        <v/>
      </c>
      <c r="I57" t="str">
        <f>IF(AND('Library Prep'!$K$12 &lt;&gt; "CD", LEN('Library Prep'!$D50)&gt;0), 'Library Prep'!$D50, "")</f>
        <v/>
      </c>
    </row>
    <row r="58" spans="1:9" x14ac:dyDescent="0.3">
      <c r="A58" t="str">
        <f>IF(LEN('Library Prep'!$B51)&gt;0,'Library Prep'!$B51,"")</f>
        <v/>
      </c>
      <c r="B58" t="str">
        <f>IF(AND(LEN(TRIM('Library Prep'!$C$2)) &gt; 0, LEN(TRIM('Library Prep'!$B51))&gt;0), 'Library Prep'!$B51 &amp; "-" &amp; 'Library Prep'!$C$2, "")</f>
        <v/>
      </c>
      <c r="C58" t="str">
        <f>IF(AND(LEN('Library Prep'!$K$12)&gt;0, LEN(TRIM('Library Prep'!$B51)) &gt; 0), IF('Library Prep'!$K$12="CD", 'Library Prep'!$L51, RIGHT('Library Prep'!$K51, 1)), "")</f>
        <v/>
      </c>
      <c r="D58" t="str">
        <f>IF(LEN($C58)=0, "", IF('Library Prep'!$K$12 = "CD", VLOOKUP($C58, Indices!$G$8:$I$103, 2, FALSE), 'Library Prep'!$L51))</f>
        <v/>
      </c>
      <c r="E58" t="str">
        <f ca="1">IF(AND('Library Prep'!$K$12="CD", LEN(D58)&gt;0), VLOOKUP(D58, Indices!$E$8:$F$795, 2, FALSE), IF(LEN(D58)&gt;0, MID(VLOOKUP(D58, OFFSET(Indices!$G$8:$I$103, 0, MATCH("UD-" &amp; $C58, Indices!$G$6:$S$6,0)-1), 2,FALSE), 1, 7), ""))</f>
        <v/>
      </c>
      <c r="F58" t="str">
        <f ca="1">IF(AND('Library Prep'!$K$12="CD", LEN($C58)&gt;0), VLOOKUP($C58, Indices!$G$8:$I$103, 3, FALSE), IF(AND(LEN($C58)&gt;0, LEN($E58)&gt;0), VLOOKUP($E58&amp;"-7", Indices!$E:$F, 2,FALSE), ""))</f>
        <v/>
      </c>
      <c r="G58" t="str">
        <f ca="1">IF(AND('Library Prep'!$K$12="CD", LEN(F58)&gt;0), VLOOKUP(F58, Indices!$E$8:$F$795, 2, FALSE), E58)</f>
        <v/>
      </c>
      <c r="H58" t="str">
        <f ca="1">IF(AND('Library Prep'!$K$12 = "CD", LEN('Library Prep'!$B51)&gt;0), 'Library Prep'!$D51&amp;"", IF(LEN($G58)&gt;0, VLOOKUP(G58&amp;"-5", Indices!$E:$F, 2,FALSE), ""))</f>
        <v/>
      </c>
      <c r="I58" t="str">
        <f>IF(AND('Library Prep'!$K$12 &lt;&gt; "CD", LEN('Library Prep'!$D51)&gt;0), 'Library Prep'!$D51, "")</f>
        <v/>
      </c>
    </row>
    <row r="59" spans="1:9" x14ac:dyDescent="0.3">
      <c r="A59" t="str">
        <f>IF(LEN('Library Prep'!$B52)&gt;0,'Library Prep'!$B52,"")</f>
        <v/>
      </c>
      <c r="B59" t="str">
        <f>IF(AND(LEN(TRIM('Library Prep'!$C$2)) &gt; 0, LEN(TRIM('Library Prep'!$B52))&gt;0), 'Library Prep'!$B52 &amp; "-" &amp; 'Library Prep'!$C$2, "")</f>
        <v/>
      </c>
      <c r="C59" t="str">
        <f>IF(AND(LEN('Library Prep'!$K$12)&gt;0, LEN(TRIM('Library Prep'!$B52)) &gt; 0), IF('Library Prep'!$K$12="CD", 'Library Prep'!$L52, RIGHT('Library Prep'!$K52, 1)), "")</f>
        <v/>
      </c>
      <c r="D59" t="str">
        <f>IF(LEN($C59)=0, "", IF('Library Prep'!$K$12 = "CD", VLOOKUP($C59, Indices!$G$8:$I$103, 2, FALSE), 'Library Prep'!$L52))</f>
        <v/>
      </c>
      <c r="E59" t="str">
        <f ca="1">IF(AND('Library Prep'!$K$12="CD", LEN(D59)&gt;0), VLOOKUP(D59, Indices!$E$8:$F$795, 2, FALSE), IF(LEN(D59)&gt;0, MID(VLOOKUP(D59, OFFSET(Indices!$G$8:$I$103, 0, MATCH("UD-" &amp; $C59, Indices!$G$6:$S$6,0)-1), 2,FALSE), 1, 7), ""))</f>
        <v/>
      </c>
      <c r="F59" t="str">
        <f ca="1">IF(AND('Library Prep'!$K$12="CD", LEN($C59)&gt;0), VLOOKUP($C59, Indices!$G$8:$I$103, 3, FALSE), IF(AND(LEN($C59)&gt;0, LEN($E59)&gt;0), VLOOKUP($E59&amp;"-7", Indices!$E:$F, 2,FALSE), ""))</f>
        <v/>
      </c>
      <c r="G59" t="str">
        <f ca="1">IF(AND('Library Prep'!$K$12="CD", LEN(F59)&gt;0), VLOOKUP(F59, Indices!$E$8:$F$795, 2, FALSE), E59)</f>
        <v/>
      </c>
      <c r="H59" t="str">
        <f ca="1">IF(AND('Library Prep'!$K$12 = "CD", LEN('Library Prep'!$B52)&gt;0), 'Library Prep'!$D52&amp;"", IF(LEN($G59)&gt;0, VLOOKUP(G59&amp;"-5", Indices!$E:$F, 2,FALSE), ""))</f>
        <v/>
      </c>
      <c r="I59" t="str">
        <f>IF(AND('Library Prep'!$K$12 &lt;&gt; "CD", LEN('Library Prep'!$D52)&gt;0), 'Library Prep'!$D52, "")</f>
        <v/>
      </c>
    </row>
    <row r="60" spans="1:9" x14ac:dyDescent="0.3">
      <c r="A60" t="str">
        <f>IF(LEN('Library Prep'!$B53)&gt;0,'Library Prep'!$B53,"")</f>
        <v/>
      </c>
      <c r="B60" t="str">
        <f>IF(AND(LEN(TRIM('Library Prep'!$C$2)) &gt; 0, LEN(TRIM('Library Prep'!$B53))&gt;0), 'Library Prep'!$B53 &amp; "-" &amp; 'Library Prep'!$C$2, "")</f>
        <v/>
      </c>
      <c r="C60" t="str">
        <f>IF(AND(LEN('Library Prep'!$K$12)&gt;0, LEN(TRIM('Library Prep'!$B53)) &gt; 0), IF('Library Prep'!$K$12="CD", 'Library Prep'!$L53, RIGHT('Library Prep'!$K53, 1)), "")</f>
        <v/>
      </c>
      <c r="D60" t="str">
        <f>IF(LEN($C60)=0, "", IF('Library Prep'!$K$12 = "CD", VLOOKUP($C60, Indices!$G$8:$I$103, 2, FALSE), 'Library Prep'!$L53))</f>
        <v/>
      </c>
      <c r="E60" t="str">
        <f ca="1">IF(AND('Library Prep'!$K$12="CD", LEN(D60)&gt;0), VLOOKUP(D60, Indices!$E$8:$F$795, 2, FALSE), IF(LEN(D60)&gt;0, MID(VLOOKUP(D60, OFFSET(Indices!$G$8:$I$103, 0, MATCH("UD-" &amp; $C60, Indices!$G$6:$S$6,0)-1), 2,FALSE), 1, 7), ""))</f>
        <v/>
      </c>
      <c r="F60" t="str">
        <f ca="1">IF(AND('Library Prep'!$K$12="CD", LEN($C60)&gt;0), VLOOKUP($C60, Indices!$G$8:$I$103, 3, FALSE), IF(AND(LEN($C60)&gt;0, LEN($E60)&gt;0), VLOOKUP($E60&amp;"-7", Indices!$E:$F, 2,FALSE), ""))</f>
        <v/>
      </c>
      <c r="G60" t="str">
        <f ca="1">IF(AND('Library Prep'!$K$12="CD", LEN(F60)&gt;0), VLOOKUP(F60, Indices!$E$8:$F$795, 2, FALSE), E60)</f>
        <v/>
      </c>
      <c r="H60" t="str">
        <f ca="1">IF(AND('Library Prep'!$K$12 = "CD", LEN('Library Prep'!$B53)&gt;0), 'Library Prep'!$D53&amp;"", IF(LEN($G60)&gt;0, VLOOKUP(G60&amp;"-5", Indices!$E:$F, 2,FALSE), ""))</f>
        <v/>
      </c>
      <c r="I60" t="str">
        <f>IF(AND('Library Prep'!$K$12 &lt;&gt; "CD", LEN('Library Prep'!$D53)&gt;0), 'Library Prep'!$D53, "")</f>
        <v/>
      </c>
    </row>
    <row r="61" spans="1:9" x14ac:dyDescent="0.3">
      <c r="A61" t="str">
        <f>IF(LEN('Library Prep'!$B54)&gt;0,'Library Prep'!$B54,"")</f>
        <v/>
      </c>
      <c r="B61" t="str">
        <f>IF(AND(LEN(TRIM('Library Prep'!$C$2)) &gt; 0, LEN(TRIM('Library Prep'!$B54))&gt;0), 'Library Prep'!$B54 &amp; "-" &amp; 'Library Prep'!$C$2, "")</f>
        <v/>
      </c>
      <c r="C61" t="str">
        <f>IF(AND(LEN('Library Prep'!$K$12)&gt;0, LEN(TRIM('Library Prep'!$B54)) &gt; 0), IF('Library Prep'!$K$12="CD", 'Library Prep'!$L54, RIGHT('Library Prep'!$K54, 1)), "")</f>
        <v/>
      </c>
      <c r="D61" t="str">
        <f>IF(LEN($C61)=0, "", IF('Library Prep'!$K$12 = "CD", VLOOKUP($C61, Indices!$G$8:$I$103, 2, FALSE), 'Library Prep'!$L54))</f>
        <v/>
      </c>
      <c r="E61" t="str">
        <f ca="1">IF(AND('Library Prep'!$K$12="CD", LEN(D61)&gt;0), VLOOKUP(D61, Indices!$E$8:$F$795, 2, FALSE), IF(LEN(D61)&gt;0, MID(VLOOKUP(D61, OFFSET(Indices!$G$8:$I$103, 0, MATCH("UD-" &amp; $C61, Indices!$G$6:$S$6,0)-1), 2,FALSE), 1, 7), ""))</f>
        <v/>
      </c>
      <c r="F61" t="str">
        <f ca="1">IF(AND('Library Prep'!$K$12="CD", LEN($C61)&gt;0), VLOOKUP($C61, Indices!$G$8:$I$103, 3, FALSE), IF(AND(LEN($C61)&gt;0, LEN($E61)&gt;0), VLOOKUP($E61&amp;"-7", Indices!$E:$F, 2,FALSE), ""))</f>
        <v/>
      </c>
      <c r="G61" t="str">
        <f ca="1">IF(AND('Library Prep'!$K$12="CD", LEN(F61)&gt;0), VLOOKUP(F61, Indices!$E$8:$F$795, 2, FALSE), E61)</f>
        <v/>
      </c>
      <c r="H61" t="str">
        <f ca="1">IF(AND('Library Prep'!$K$12 = "CD", LEN('Library Prep'!$B54)&gt;0), 'Library Prep'!$D54&amp;"", IF(LEN($G61)&gt;0, VLOOKUP(G61&amp;"-5", Indices!$E:$F, 2,FALSE), ""))</f>
        <v/>
      </c>
      <c r="I61" t="str">
        <f>IF(AND('Library Prep'!$K$12 &lt;&gt; "CD", LEN('Library Prep'!$D54)&gt;0), 'Library Prep'!$D54, "")</f>
        <v/>
      </c>
    </row>
    <row r="62" spans="1:9" x14ac:dyDescent="0.3">
      <c r="A62" t="str">
        <f>IF(LEN('Library Prep'!$B55)&gt;0,'Library Prep'!$B55,"")</f>
        <v/>
      </c>
      <c r="B62" t="str">
        <f>IF(AND(LEN(TRIM('Library Prep'!$C$2)) &gt; 0, LEN(TRIM('Library Prep'!$B55))&gt;0), 'Library Prep'!$B55 &amp; "-" &amp; 'Library Prep'!$C$2, "")</f>
        <v/>
      </c>
      <c r="C62" t="str">
        <f>IF(AND(LEN('Library Prep'!$K$12)&gt;0, LEN(TRIM('Library Prep'!$B55)) &gt; 0), IF('Library Prep'!$K$12="CD", 'Library Prep'!$L55, RIGHT('Library Prep'!$K55, 1)), "")</f>
        <v/>
      </c>
      <c r="D62" t="str">
        <f>IF(LEN($C62)=0, "", IF('Library Prep'!$K$12 = "CD", VLOOKUP($C62, Indices!$G$8:$I$103, 2, FALSE), 'Library Prep'!$L55))</f>
        <v/>
      </c>
      <c r="E62" t="str">
        <f ca="1">IF(AND('Library Prep'!$K$12="CD", LEN(D62)&gt;0), VLOOKUP(D62, Indices!$E$8:$F$795, 2, FALSE), IF(LEN(D62)&gt;0, MID(VLOOKUP(D62, OFFSET(Indices!$G$8:$I$103, 0, MATCH("UD-" &amp; $C62, Indices!$G$6:$S$6,0)-1), 2,FALSE), 1, 7), ""))</f>
        <v/>
      </c>
      <c r="F62" t="str">
        <f ca="1">IF(AND('Library Prep'!$K$12="CD", LEN($C62)&gt;0), VLOOKUP($C62, Indices!$G$8:$I$103, 3, FALSE), IF(AND(LEN($C62)&gt;0, LEN($E62)&gt;0), VLOOKUP($E62&amp;"-7", Indices!$E:$F, 2,FALSE), ""))</f>
        <v/>
      </c>
      <c r="G62" t="str">
        <f ca="1">IF(AND('Library Prep'!$K$12="CD", LEN(F62)&gt;0), VLOOKUP(F62, Indices!$E$8:$F$795, 2, FALSE), E62)</f>
        <v/>
      </c>
      <c r="H62" t="str">
        <f ca="1">IF(AND('Library Prep'!$K$12 = "CD", LEN('Library Prep'!$B55)&gt;0), 'Library Prep'!$D55&amp;"", IF(LEN($G62)&gt;0, VLOOKUP(G62&amp;"-5", Indices!$E:$F, 2,FALSE), ""))</f>
        <v/>
      </c>
      <c r="I62" t="str">
        <f>IF(AND('Library Prep'!$K$12 &lt;&gt; "CD", LEN('Library Prep'!$D55)&gt;0), 'Library Prep'!$D55, "")</f>
        <v/>
      </c>
    </row>
    <row r="63" spans="1:9" x14ac:dyDescent="0.3">
      <c r="A63" t="str">
        <f>IF(LEN('Library Prep'!$B56)&gt;0,'Library Prep'!$B56,"")</f>
        <v/>
      </c>
      <c r="B63" t="str">
        <f>IF(AND(LEN(TRIM('Library Prep'!$C$2)) &gt; 0, LEN(TRIM('Library Prep'!$B56))&gt;0), 'Library Prep'!$B56 &amp; "-" &amp; 'Library Prep'!$C$2, "")</f>
        <v/>
      </c>
      <c r="C63" t="str">
        <f>IF(AND(LEN('Library Prep'!$K$12)&gt;0, LEN(TRIM('Library Prep'!$B56)) &gt; 0), IF('Library Prep'!$K$12="CD", 'Library Prep'!$L56, RIGHT('Library Prep'!$K56, 1)), "")</f>
        <v/>
      </c>
      <c r="D63" t="str">
        <f>IF(LEN($C63)=0, "", IF('Library Prep'!$K$12 = "CD", VLOOKUP($C63, Indices!$G$8:$I$103, 2, FALSE), 'Library Prep'!$L56))</f>
        <v/>
      </c>
      <c r="E63" t="str">
        <f ca="1">IF(AND('Library Prep'!$K$12="CD", LEN(D63)&gt;0), VLOOKUP(D63, Indices!$E$8:$F$795, 2, FALSE), IF(LEN(D63)&gt;0, MID(VLOOKUP(D63, OFFSET(Indices!$G$8:$I$103, 0, MATCH("UD-" &amp; $C63, Indices!$G$6:$S$6,0)-1), 2,FALSE), 1, 7), ""))</f>
        <v/>
      </c>
      <c r="F63" t="str">
        <f ca="1">IF(AND('Library Prep'!$K$12="CD", LEN($C63)&gt;0), VLOOKUP($C63, Indices!$G$8:$I$103, 3, FALSE), IF(AND(LEN($C63)&gt;0, LEN($E63)&gt;0), VLOOKUP($E63&amp;"-7", Indices!$E:$F, 2,FALSE), ""))</f>
        <v/>
      </c>
      <c r="G63" t="str">
        <f ca="1">IF(AND('Library Prep'!$K$12="CD", LEN(F63)&gt;0), VLOOKUP(F63, Indices!$E$8:$F$795, 2, FALSE), E63)</f>
        <v/>
      </c>
      <c r="H63" t="str">
        <f ca="1">IF(AND('Library Prep'!$K$12 = "CD", LEN('Library Prep'!$B56)&gt;0), 'Library Prep'!$D56&amp;"", IF(LEN($G63)&gt;0, VLOOKUP(G63&amp;"-5", Indices!$E:$F, 2,FALSE), ""))</f>
        <v/>
      </c>
      <c r="I63" t="str">
        <f>IF(AND('Library Prep'!$K$12 &lt;&gt; "CD", LEN('Library Prep'!$D56)&gt;0), 'Library Prep'!$D56, "")</f>
        <v/>
      </c>
    </row>
    <row r="64" spans="1:9" x14ac:dyDescent="0.3">
      <c r="A64" t="str">
        <f>IF(LEN('Library Prep'!$B57)&gt;0,'Library Prep'!$B57,"")</f>
        <v/>
      </c>
      <c r="B64" t="str">
        <f>IF(AND(LEN(TRIM('Library Prep'!$C$2)) &gt; 0, LEN(TRIM('Library Prep'!$B57))&gt;0), 'Library Prep'!$B57 &amp; "-" &amp; 'Library Prep'!$C$2, "")</f>
        <v/>
      </c>
      <c r="C64" t="str">
        <f>IF(AND(LEN('Library Prep'!$K$12)&gt;0, LEN(TRIM('Library Prep'!$B57)) &gt; 0), IF('Library Prep'!$K$12="CD", 'Library Prep'!$L57, RIGHT('Library Prep'!$K57, 1)), "")</f>
        <v/>
      </c>
      <c r="D64" t="str">
        <f>IF(LEN($C64)=0, "", IF('Library Prep'!$K$12 = "CD", VLOOKUP($C64, Indices!$G$8:$I$103, 2, FALSE), 'Library Prep'!$L57))</f>
        <v/>
      </c>
      <c r="E64" t="str">
        <f ca="1">IF(AND('Library Prep'!$K$12="CD", LEN(D64)&gt;0), VLOOKUP(D64, Indices!$E$8:$F$795, 2, FALSE), IF(LEN(D64)&gt;0, MID(VLOOKUP(D64, OFFSET(Indices!$G$8:$I$103, 0, MATCH("UD-" &amp; $C64, Indices!$G$6:$S$6,0)-1), 2,FALSE), 1, 7), ""))</f>
        <v/>
      </c>
      <c r="F64" t="str">
        <f ca="1">IF(AND('Library Prep'!$K$12="CD", LEN($C64)&gt;0), VLOOKUP($C64, Indices!$G$8:$I$103, 3, FALSE), IF(AND(LEN($C64)&gt;0, LEN($E64)&gt;0), VLOOKUP($E64&amp;"-7", Indices!$E:$F, 2,FALSE), ""))</f>
        <v/>
      </c>
      <c r="G64" t="str">
        <f ca="1">IF(AND('Library Prep'!$K$12="CD", LEN(F64)&gt;0), VLOOKUP(F64, Indices!$E$8:$F$795, 2, FALSE), E64)</f>
        <v/>
      </c>
      <c r="H64" t="str">
        <f ca="1">IF(AND('Library Prep'!$K$12 = "CD", LEN('Library Prep'!$B57)&gt;0), 'Library Prep'!$D57&amp;"", IF(LEN($G64)&gt;0, VLOOKUP(G64&amp;"-5", Indices!$E:$F, 2,FALSE), ""))</f>
        <v/>
      </c>
      <c r="I64" t="str">
        <f>IF(AND('Library Prep'!$K$12 &lt;&gt; "CD", LEN('Library Prep'!$D57)&gt;0), 'Library Prep'!$D57, "")</f>
        <v/>
      </c>
    </row>
    <row r="65" spans="1:9" x14ac:dyDescent="0.3">
      <c r="A65" t="str">
        <f>IF(LEN('Library Prep'!$B58)&gt;0,'Library Prep'!$B58,"")</f>
        <v/>
      </c>
      <c r="B65" t="str">
        <f>IF(AND(LEN(TRIM('Library Prep'!$C$2)) &gt; 0, LEN(TRIM('Library Prep'!$B58))&gt;0), 'Library Prep'!$B58 &amp; "-" &amp; 'Library Prep'!$C$2, "")</f>
        <v/>
      </c>
      <c r="C65" t="str">
        <f>IF(AND(LEN('Library Prep'!$K$12)&gt;0, LEN(TRIM('Library Prep'!$B58)) &gt; 0), IF('Library Prep'!$K$12="CD", 'Library Prep'!$L58, RIGHT('Library Prep'!$K58, 1)), "")</f>
        <v/>
      </c>
      <c r="D65" t="str">
        <f>IF(LEN($C65)=0, "", IF('Library Prep'!$K$12 = "CD", VLOOKUP($C65, Indices!$G$8:$I$103, 2, FALSE), 'Library Prep'!$L58))</f>
        <v/>
      </c>
      <c r="E65" t="str">
        <f ca="1">IF(AND('Library Prep'!$K$12="CD", LEN(D65)&gt;0), VLOOKUP(D65, Indices!$E$8:$F$795, 2, FALSE), IF(LEN(D65)&gt;0, MID(VLOOKUP(D65, OFFSET(Indices!$G$8:$I$103, 0, MATCH("UD-" &amp; $C65, Indices!$G$6:$S$6,0)-1), 2,FALSE), 1, 7), ""))</f>
        <v/>
      </c>
      <c r="F65" t="str">
        <f ca="1">IF(AND('Library Prep'!$K$12="CD", LEN($C65)&gt;0), VLOOKUP($C65, Indices!$G$8:$I$103, 3, FALSE), IF(AND(LEN($C65)&gt;0, LEN($E65)&gt;0), VLOOKUP($E65&amp;"-7", Indices!$E:$F, 2,FALSE), ""))</f>
        <v/>
      </c>
      <c r="G65" t="str">
        <f ca="1">IF(AND('Library Prep'!$K$12="CD", LEN(F65)&gt;0), VLOOKUP(F65, Indices!$E$8:$F$795, 2, FALSE), E65)</f>
        <v/>
      </c>
      <c r="H65" t="str">
        <f ca="1">IF(AND('Library Prep'!$K$12 = "CD", LEN('Library Prep'!$B58)&gt;0), 'Library Prep'!$D58&amp;"", IF(LEN($G65)&gt;0, VLOOKUP(G65&amp;"-5", Indices!$E:$F, 2,FALSE), ""))</f>
        <v/>
      </c>
      <c r="I65" t="str">
        <f>IF(AND('Library Prep'!$K$12 &lt;&gt; "CD", LEN('Library Prep'!$D58)&gt;0), 'Library Prep'!$D58, "")</f>
        <v/>
      </c>
    </row>
    <row r="66" spans="1:9" x14ac:dyDescent="0.3">
      <c r="A66" t="str">
        <f>IF(LEN('Library Prep'!$B59)&gt;0,'Library Prep'!$B59,"")</f>
        <v/>
      </c>
      <c r="B66" t="str">
        <f>IF(AND(LEN(TRIM('Library Prep'!$C$2)) &gt; 0, LEN(TRIM('Library Prep'!$B59))&gt;0), 'Library Prep'!$B59 &amp; "-" &amp; 'Library Prep'!$C$2, "")</f>
        <v/>
      </c>
      <c r="C66" t="str">
        <f>IF(AND(LEN('Library Prep'!$K$12)&gt;0, LEN(TRIM('Library Prep'!$B59)) &gt; 0), IF('Library Prep'!$K$12="CD", 'Library Prep'!$L59, RIGHT('Library Prep'!$K59, 1)), "")</f>
        <v/>
      </c>
      <c r="D66" t="str">
        <f>IF(LEN($C66)=0, "", IF('Library Prep'!$K$12 = "CD", VLOOKUP($C66, Indices!$G$8:$I$103, 2, FALSE), 'Library Prep'!$L59))</f>
        <v/>
      </c>
      <c r="E66" t="str">
        <f ca="1">IF(AND('Library Prep'!$K$12="CD", LEN(D66)&gt;0), VLOOKUP(D66, Indices!$E$8:$F$795, 2, FALSE), IF(LEN(D66)&gt;0, MID(VLOOKUP(D66, OFFSET(Indices!$G$8:$I$103, 0, MATCH("UD-" &amp; $C66, Indices!$G$6:$S$6,0)-1), 2,FALSE), 1, 7), ""))</f>
        <v/>
      </c>
      <c r="F66" t="str">
        <f ca="1">IF(AND('Library Prep'!$K$12="CD", LEN($C66)&gt;0), VLOOKUP($C66, Indices!$G$8:$I$103, 3, FALSE), IF(AND(LEN($C66)&gt;0, LEN($E66)&gt;0), VLOOKUP($E66&amp;"-7", Indices!$E:$F, 2,FALSE), ""))</f>
        <v/>
      </c>
      <c r="G66" t="str">
        <f ca="1">IF(AND('Library Prep'!$K$12="CD", LEN(F66)&gt;0), VLOOKUP(F66, Indices!$E$8:$F$795, 2, FALSE), E66)</f>
        <v/>
      </c>
      <c r="H66" t="str">
        <f ca="1">IF(AND('Library Prep'!$K$12 = "CD", LEN('Library Prep'!$B59)&gt;0), 'Library Prep'!$D59&amp;"", IF(LEN($G66)&gt;0, VLOOKUP(G66&amp;"-5", Indices!$E:$F, 2,FALSE), ""))</f>
        <v/>
      </c>
      <c r="I66" t="str">
        <f>IF(AND('Library Prep'!$K$12 &lt;&gt; "CD", LEN('Library Prep'!$D59)&gt;0), 'Library Prep'!$D59, "")</f>
        <v/>
      </c>
    </row>
    <row r="67" spans="1:9" x14ac:dyDescent="0.3">
      <c r="A67" t="str">
        <f>IF(LEN('Library Prep'!$B60)&gt;0,'Library Prep'!$B60,"")</f>
        <v/>
      </c>
      <c r="B67" t="str">
        <f>IF(AND(LEN(TRIM('Library Prep'!$C$2)) &gt; 0, LEN(TRIM('Library Prep'!$B60))&gt;0), 'Library Prep'!$B60 &amp; "-" &amp; 'Library Prep'!$C$2, "")</f>
        <v/>
      </c>
      <c r="C67" t="str">
        <f>IF(AND(LEN('Library Prep'!$K$12)&gt;0, LEN(TRIM('Library Prep'!$B60)) &gt; 0), IF('Library Prep'!$K$12="CD", 'Library Prep'!$L60, RIGHT('Library Prep'!$K60, 1)), "")</f>
        <v/>
      </c>
      <c r="D67" t="str">
        <f>IF(LEN($C67)=0, "", IF('Library Prep'!$K$12 = "CD", VLOOKUP($C67, Indices!$G$8:$I$103, 2, FALSE), 'Library Prep'!$L60))</f>
        <v/>
      </c>
      <c r="E67" t="str">
        <f ca="1">IF(AND('Library Prep'!$K$12="CD", LEN(D67)&gt;0), VLOOKUP(D67, Indices!$E$8:$F$795, 2, FALSE), IF(LEN(D67)&gt;0, MID(VLOOKUP(D67, OFFSET(Indices!$G$8:$I$103, 0, MATCH("UD-" &amp; $C67, Indices!$G$6:$S$6,0)-1), 2,FALSE), 1, 7), ""))</f>
        <v/>
      </c>
      <c r="F67" t="str">
        <f ca="1">IF(AND('Library Prep'!$K$12="CD", LEN($C67)&gt;0), VLOOKUP($C67, Indices!$G$8:$I$103, 3, FALSE), IF(AND(LEN($C67)&gt;0, LEN($E67)&gt;0), VLOOKUP($E67&amp;"-7", Indices!$E:$F, 2,FALSE), ""))</f>
        <v/>
      </c>
      <c r="G67" t="str">
        <f ca="1">IF(AND('Library Prep'!$K$12="CD", LEN(F67)&gt;0), VLOOKUP(F67, Indices!$E$8:$F$795, 2, FALSE), E67)</f>
        <v/>
      </c>
      <c r="H67" t="str">
        <f ca="1">IF(AND('Library Prep'!$K$12 = "CD", LEN('Library Prep'!$B60)&gt;0), 'Library Prep'!$D60&amp;"", IF(LEN($G67)&gt;0, VLOOKUP(G67&amp;"-5", Indices!$E:$F, 2,FALSE), ""))</f>
        <v/>
      </c>
      <c r="I67" t="str">
        <f>IF(AND('Library Prep'!$K$12 &lt;&gt; "CD", LEN('Library Prep'!$D60)&gt;0), 'Library Prep'!$D60, "")</f>
        <v/>
      </c>
    </row>
    <row r="68" spans="1:9" x14ac:dyDescent="0.3">
      <c r="A68" t="str">
        <f>IF(LEN('Library Prep'!$B61)&gt;0,'Library Prep'!$B61,"")</f>
        <v/>
      </c>
      <c r="B68" t="str">
        <f>IF(AND(LEN(TRIM('Library Prep'!$C$2)) &gt; 0, LEN(TRIM('Library Prep'!$B61))&gt;0), 'Library Prep'!$B61 &amp; "-" &amp; 'Library Prep'!$C$2, "")</f>
        <v/>
      </c>
      <c r="C68" t="str">
        <f>IF(AND(LEN('Library Prep'!$K$12)&gt;0, LEN(TRIM('Library Prep'!$B61)) &gt; 0), IF('Library Prep'!$K$12="CD", 'Library Prep'!$L61, RIGHT('Library Prep'!$K61, 1)), "")</f>
        <v/>
      </c>
      <c r="D68" t="str">
        <f>IF(LEN($C68)=0, "", IF('Library Prep'!$K$12 = "CD", VLOOKUP($C68, Indices!$G$8:$I$103, 2, FALSE), 'Library Prep'!$L61))</f>
        <v/>
      </c>
      <c r="E68" t="str">
        <f ca="1">IF(AND('Library Prep'!$K$12="CD", LEN(D68)&gt;0), VLOOKUP(D68, Indices!$E$8:$F$795, 2, FALSE), IF(LEN(D68)&gt;0, MID(VLOOKUP(D68, OFFSET(Indices!$G$8:$I$103, 0, MATCH("UD-" &amp; $C68, Indices!$G$6:$S$6,0)-1), 2,FALSE), 1, 7), ""))</f>
        <v/>
      </c>
      <c r="F68" t="str">
        <f ca="1">IF(AND('Library Prep'!$K$12="CD", LEN($C68)&gt;0), VLOOKUP($C68, Indices!$G$8:$I$103, 3, FALSE), IF(AND(LEN($C68)&gt;0, LEN($E68)&gt;0), VLOOKUP($E68&amp;"-7", Indices!$E:$F, 2,FALSE), ""))</f>
        <v/>
      </c>
      <c r="G68" t="str">
        <f ca="1">IF(AND('Library Prep'!$K$12="CD", LEN(F68)&gt;0), VLOOKUP(F68, Indices!$E$8:$F$795, 2, FALSE), E68)</f>
        <v/>
      </c>
      <c r="H68" t="str">
        <f ca="1">IF(AND('Library Prep'!$K$12 = "CD", LEN('Library Prep'!$B61)&gt;0), 'Library Prep'!$D61&amp;"", IF(LEN($G68)&gt;0, VLOOKUP(G68&amp;"-5", Indices!$E:$F, 2,FALSE), ""))</f>
        <v/>
      </c>
      <c r="I68" t="str">
        <f>IF(AND('Library Prep'!$K$12 &lt;&gt; "CD", LEN('Library Prep'!$D61)&gt;0), 'Library Prep'!$D61, "")</f>
        <v/>
      </c>
    </row>
    <row r="69" spans="1:9" x14ac:dyDescent="0.3">
      <c r="A69" t="str">
        <f>IF(LEN('Library Prep'!$B62)&gt;0,'Library Prep'!$B62,"")</f>
        <v/>
      </c>
      <c r="B69" t="str">
        <f>IF(AND(LEN(TRIM('Library Prep'!$C$2)) &gt; 0, LEN(TRIM('Library Prep'!$B62))&gt;0), 'Library Prep'!$B62 &amp; "-" &amp; 'Library Prep'!$C$2, "")</f>
        <v/>
      </c>
      <c r="C69" t="str">
        <f>IF(AND(LEN('Library Prep'!$K$12)&gt;0, LEN(TRIM('Library Prep'!$B62)) &gt; 0), IF('Library Prep'!$K$12="CD", 'Library Prep'!$L62, RIGHT('Library Prep'!$K62, 1)), "")</f>
        <v/>
      </c>
      <c r="D69" t="str">
        <f>IF(LEN($C69)=0, "", IF('Library Prep'!$K$12 = "CD", VLOOKUP($C69, Indices!$G$8:$I$103, 2, FALSE), 'Library Prep'!$L62))</f>
        <v/>
      </c>
      <c r="E69" t="str">
        <f ca="1">IF(AND('Library Prep'!$K$12="CD", LEN(D69)&gt;0), VLOOKUP(D69, Indices!$E$8:$F$795, 2, FALSE), IF(LEN(D69)&gt;0, MID(VLOOKUP(D69, OFFSET(Indices!$G$8:$I$103, 0, MATCH("UD-" &amp; $C69, Indices!$G$6:$S$6,0)-1), 2,FALSE), 1, 7), ""))</f>
        <v/>
      </c>
      <c r="F69" t="str">
        <f ca="1">IF(AND('Library Prep'!$K$12="CD", LEN($C69)&gt;0), VLOOKUP($C69, Indices!$G$8:$I$103, 3, FALSE), IF(AND(LEN($C69)&gt;0, LEN($E69)&gt;0), VLOOKUP($E69&amp;"-7", Indices!$E:$F, 2,FALSE), ""))</f>
        <v/>
      </c>
      <c r="G69" t="str">
        <f ca="1">IF(AND('Library Prep'!$K$12="CD", LEN(F69)&gt;0), VLOOKUP(F69, Indices!$E$8:$F$795, 2, FALSE), E69)</f>
        <v/>
      </c>
      <c r="H69" t="str">
        <f ca="1">IF(AND('Library Prep'!$K$12 = "CD", LEN('Library Prep'!$B62)&gt;0), 'Library Prep'!$D62&amp;"", IF(LEN($G69)&gt;0, VLOOKUP(G69&amp;"-5", Indices!$E:$F, 2,FALSE), ""))</f>
        <v/>
      </c>
      <c r="I69" t="str">
        <f>IF(AND('Library Prep'!$K$12 &lt;&gt; "CD", LEN('Library Prep'!$D62)&gt;0), 'Library Prep'!$D62, "")</f>
        <v/>
      </c>
    </row>
    <row r="70" spans="1:9" x14ac:dyDescent="0.3">
      <c r="A70" t="str">
        <f>IF(LEN('Library Prep'!$B63)&gt;0,'Library Prep'!$B63,"")</f>
        <v/>
      </c>
      <c r="B70" t="str">
        <f>IF(AND(LEN(TRIM('Library Prep'!$C$2)) &gt; 0, LEN(TRIM('Library Prep'!$B63))&gt;0), 'Library Prep'!$B63 &amp; "-" &amp; 'Library Prep'!$C$2, "")</f>
        <v/>
      </c>
      <c r="C70" t="str">
        <f>IF(AND(LEN('Library Prep'!$K$12)&gt;0, LEN(TRIM('Library Prep'!$B63)) &gt; 0), IF('Library Prep'!$K$12="CD", 'Library Prep'!$L63, RIGHT('Library Prep'!$K63, 1)), "")</f>
        <v/>
      </c>
      <c r="D70" t="str">
        <f>IF(LEN($C70)=0, "", IF('Library Prep'!$K$12 = "CD", VLOOKUP($C70, Indices!$G$8:$I$103, 2, FALSE), 'Library Prep'!$L63))</f>
        <v/>
      </c>
      <c r="E70" t="str">
        <f ca="1">IF(AND('Library Prep'!$K$12="CD", LEN(D70)&gt;0), VLOOKUP(D70, Indices!$E$8:$F$795, 2, FALSE), IF(LEN(D70)&gt;0, MID(VLOOKUP(D70, OFFSET(Indices!$G$8:$I$103, 0, MATCH("UD-" &amp; $C70, Indices!$G$6:$S$6,0)-1), 2,FALSE), 1, 7), ""))</f>
        <v/>
      </c>
      <c r="F70" t="str">
        <f ca="1">IF(AND('Library Prep'!$K$12="CD", LEN($C70)&gt;0), VLOOKUP($C70, Indices!$G$8:$I$103, 3, FALSE), IF(AND(LEN($C70)&gt;0, LEN($E70)&gt;0), VLOOKUP($E70&amp;"-7", Indices!$E:$F, 2,FALSE), ""))</f>
        <v/>
      </c>
      <c r="G70" t="str">
        <f ca="1">IF(AND('Library Prep'!$K$12="CD", LEN(F70)&gt;0), VLOOKUP(F70, Indices!$E$8:$F$795, 2, FALSE), E70)</f>
        <v/>
      </c>
      <c r="H70" t="str">
        <f ca="1">IF(AND('Library Prep'!$K$12 = "CD", LEN('Library Prep'!$B63)&gt;0), 'Library Prep'!$D63&amp;"", IF(LEN($G70)&gt;0, VLOOKUP(G70&amp;"-5", Indices!$E:$F, 2,FALSE), ""))</f>
        <v/>
      </c>
      <c r="I70" t="str">
        <f>IF(AND('Library Prep'!$K$12 &lt;&gt; "CD", LEN('Library Prep'!$D63)&gt;0), 'Library Prep'!$D63, "")</f>
        <v/>
      </c>
    </row>
    <row r="71" spans="1:9" x14ac:dyDescent="0.3">
      <c r="A71" t="str">
        <f>IF(LEN('Library Prep'!$B64)&gt;0,'Library Prep'!$B64,"")</f>
        <v/>
      </c>
      <c r="B71" t="str">
        <f>IF(AND(LEN(TRIM('Library Prep'!$C$2)) &gt; 0, LEN(TRIM('Library Prep'!$B64))&gt;0), 'Library Prep'!$B64 &amp; "-" &amp; 'Library Prep'!$C$2, "")</f>
        <v/>
      </c>
      <c r="C71" t="str">
        <f>IF(AND(LEN('Library Prep'!$K$12)&gt;0, LEN(TRIM('Library Prep'!$B64)) &gt; 0), IF('Library Prep'!$K$12="CD", 'Library Prep'!$L64, RIGHT('Library Prep'!$K64, 1)), "")</f>
        <v/>
      </c>
      <c r="D71" t="str">
        <f>IF(LEN($C71)=0, "", IF('Library Prep'!$K$12 = "CD", VLOOKUP($C71, Indices!$G$8:$I$103, 2, FALSE), 'Library Prep'!$L64))</f>
        <v/>
      </c>
      <c r="E71" t="str">
        <f ca="1">IF(AND('Library Prep'!$K$12="CD", LEN(D71)&gt;0), VLOOKUP(D71, Indices!$E$8:$F$795, 2, FALSE), IF(LEN(D71)&gt;0, MID(VLOOKUP(D71, OFFSET(Indices!$G$8:$I$103, 0, MATCH("UD-" &amp; $C71, Indices!$G$6:$S$6,0)-1), 2,FALSE), 1, 7), ""))</f>
        <v/>
      </c>
      <c r="F71" t="str">
        <f ca="1">IF(AND('Library Prep'!$K$12="CD", LEN($C71)&gt;0), VLOOKUP($C71, Indices!$G$8:$I$103, 3, FALSE), IF(AND(LEN($C71)&gt;0, LEN($E71)&gt;0), VLOOKUP($E71&amp;"-7", Indices!$E:$F, 2,FALSE), ""))</f>
        <v/>
      </c>
      <c r="G71" t="str">
        <f ca="1">IF(AND('Library Prep'!$K$12="CD", LEN(F71)&gt;0), VLOOKUP(F71, Indices!$E$8:$F$795, 2, FALSE), E71)</f>
        <v/>
      </c>
      <c r="H71" t="str">
        <f ca="1">IF(AND('Library Prep'!$K$12 = "CD", LEN('Library Prep'!$B64)&gt;0), 'Library Prep'!$D64&amp;"", IF(LEN($G71)&gt;0, VLOOKUP(G71&amp;"-5", Indices!$E:$F, 2,FALSE), ""))</f>
        <v/>
      </c>
      <c r="I71" t="str">
        <f>IF(AND('Library Prep'!$K$12 &lt;&gt; "CD", LEN('Library Prep'!$D64)&gt;0), 'Library Prep'!$D64, "")</f>
        <v/>
      </c>
    </row>
    <row r="72" spans="1:9" x14ac:dyDescent="0.3">
      <c r="A72" t="str">
        <f>IF(LEN('Library Prep'!$B65)&gt;0,'Library Prep'!$B65,"")</f>
        <v/>
      </c>
      <c r="B72" t="str">
        <f>IF(AND(LEN(TRIM('Library Prep'!$C$2)) &gt; 0, LEN(TRIM('Library Prep'!$B65))&gt;0), 'Library Prep'!$B65 &amp; "-" &amp; 'Library Prep'!$C$2, "")</f>
        <v/>
      </c>
      <c r="C72" t="str">
        <f>IF(AND(LEN('Library Prep'!$K$12)&gt;0, LEN(TRIM('Library Prep'!$B65)) &gt; 0), IF('Library Prep'!$K$12="CD", 'Library Prep'!$L65, RIGHT('Library Prep'!$K65, 1)), "")</f>
        <v/>
      </c>
      <c r="D72" t="str">
        <f>IF(LEN($C72)=0, "", IF('Library Prep'!$K$12 = "CD", VLOOKUP($C72, Indices!$G$8:$I$103, 2, FALSE), 'Library Prep'!$L65))</f>
        <v/>
      </c>
      <c r="E72" t="str">
        <f ca="1">IF(AND('Library Prep'!$K$12="CD", LEN(D72)&gt;0), VLOOKUP(D72, Indices!$E$8:$F$795, 2, FALSE), IF(LEN(D72)&gt;0, MID(VLOOKUP(D72, OFFSET(Indices!$G$8:$I$103, 0, MATCH("UD-" &amp; $C72, Indices!$G$6:$S$6,0)-1), 2,FALSE), 1, 7), ""))</f>
        <v/>
      </c>
      <c r="F72" t="str">
        <f ca="1">IF(AND('Library Prep'!$K$12="CD", LEN($C72)&gt;0), VLOOKUP($C72, Indices!$G$8:$I$103, 3, FALSE), IF(AND(LEN($C72)&gt;0, LEN($E72)&gt;0), VLOOKUP($E72&amp;"-7", Indices!$E:$F, 2,FALSE), ""))</f>
        <v/>
      </c>
      <c r="G72" t="str">
        <f ca="1">IF(AND('Library Prep'!$K$12="CD", LEN(F72)&gt;0), VLOOKUP(F72, Indices!$E$8:$F$795, 2, FALSE), E72)</f>
        <v/>
      </c>
      <c r="H72" t="str">
        <f ca="1">IF(AND('Library Prep'!$K$12 = "CD", LEN('Library Prep'!$B65)&gt;0), 'Library Prep'!$D65&amp;"", IF(LEN($G72)&gt;0, VLOOKUP(G72&amp;"-5", Indices!$E:$F, 2,FALSE), ""))</f>
        <v/>
      </c>
      <c r="I72" t="str">
        <f>IF(AND('Library Prep'!$K$12 &lt;&gt; "CD", LEN('Library Prep'!$D65)&gt;0), 'Library Prep'!$D65, "")</f>
        <v/>
      </c>
    </row>
    <row r="73" spans="1:9" x14ac:dyDescent="0.3">
      <c r="A73" t="str">
        <f>IF(LEN('Library Prep'!$B66)&gt;0,'Library Prep'!$B66,"")</f>
        <v/>
      </c>
      <c r="B73" t="str">
        <f>IF(AND(LEN(TRIM('Library Prep'!$C$2)) &gt; 0, LEN(TRIM('Library Prep'!$B66))&gt;0), 'Library Prep'!$B66 &amp; "-" &amp; 'Library Prep'!$C$2, "")</f>
        <v/>
      </c>
      <c r="C73" t="str">
        <f>IF(AND(LEN('Library Prep'!$K$12)&gt;0, LEN(TRIM('Library Prep'!$B66)) &gt; 0), IF('Library Prep'!$K$12="CD", 'Library Prep'!$L66, RIGHT('Library Prep'!$K66, 1)), "")</f>
        <v/>
      </c>
      <c r="D73" t="str">
        <f>IF(LEN($C73)=0, "", IF('Library Prep'!$K$12 = "CD", VLOOKUP($C73, Indices!$G$8:$I$103, 2, FALSE), 'Library Prep'!$L66))</f>
        <v/>
      </c>
      <c r="E73" t="str">
        <f ca="1">IF(AND('Library Prep'!$K$12="CD", LEN(D73)&gt;0), VLOOKUP(D73, Indices!$E$8:$F$795, 2, FALSE), IF(LEN(D73)&gt;0, MID(VLOOKUP(D73, OFFSET(Indices!$G$8:$I$103, 0, MATCH("UD-" &amp; $C73, Indices!$G$6:$S$6,0)-1), 2,FALSE), 1, 7), ""))</f>
        <v/>
      </c>
      <c r="F73" t="str">
        <f ca="1">IF(AND('Library Prep'!$K$12="CD", LEN($C73)&gt;0), VLOOKUP($C73, Indices!$G$8:$I$103, 3, FALSE), IF(AND(LEN($C73)&gt;0, LEN($E73)&gt;0), VLOOKUP($E73&amp;"-7", Indices!$E:$F, 2,FALSE), ""))</f>
        <v/>
      </c>
      <c r="G73" t="str">
        <f ca="1">IF(AND('Library Prep'!$K$12="CD", LEN(F73)&gt;0), VLOOKUP(F73, Indices!$E$8:$F$795, 2, FALSE), E73)</f>
        <v/>
      </c>
      <c r="H73" t="str">
        <f ca="1">IF(AND('Library Prep'!$K$12 = "CD", LEN('Library Prep'!$B66)&gt;0), 'Library Prep'!$D66&amp;"", IF(LEN($G73)&gt;0, VLOOKUP(G73&amp;"-5", Indices!$E:$F, 2,FALSE), ""))</f>
        <v/>
      </c>
      <c r="I73" t="str">
        <f>IF(AND('Library Prep'!$K$12 &lt;&gt; "CD", LEN('Library Prep'!$D66)&gt;0), 'Library Prep'!$D66, "")</f>
        <v/>
      </c>
    </row>
    <row r="74" spans="1:9" x14ac:dyDescent="0.3">
      <c r="A74" t="str">
        <f>IF(LEN('Library Prep'!$B67)&gt;0,'Library Prep'!$B67,"")</f>
        <v/>
      </c>
      <c r="B74" t="str">
        <f>IF(AND(LEN(TRIM('Library Prep'!$C$2)) &gt; 0, LEN(TRIM('Library Prep'!$B67))&gt;0), 'Library Prep'!$B67 &amp; "-" &amp; 'Library Prep'!$C$2, "")</f>
        <v/>
      </c>
      <c r="C74" t="str">
        <f>IF(AND(LEN('Library Prep'!$K$12)&gt;0, LEN(TRIM('Library Prep'!$B67)) &gt; 0), IF('Library Prep'!$K$12="CD", 'Library Prep'!$L67, RIGHT('Library Prep'!$K67, 1)), "")</f>
        <v/>
      </c>
      <c r="D74" t="str">
        <f>IF(LEN($C74)=0, "", IF('Library Prep'!$K$12 = "CD", VLOOKUP($C74, Indices!$G$8:$I$103, 2, FALSE), 'Library Prep'!$L67))</f>
        <v/>
      </c>
      <c r="E74" t="str">
        <f ca="1">IF(AND('Library Prep'!$K$12="CD", LEN(D74)&gt;0), VLOOKUP(D74, Indices!$E$8:$F$795, 2, FALSE), IF(LEN(D74)&gt;0, MID(VLOOKUP(D74, OFFSET(Indices!$G$8:$I$103, 0, MATCH("UD-" &amp; $C74, Indices!$G$6:$S$6,0)-1), 2,FALSE), 1, 7), ""))</f>
        <v/>
      </c>
      <c r="F74" t="str">
        <f ca="1">IF(AND('Library Prep'!$K$12="CD", LEN($C74)&gt;0), VLOOKUP($C74, Indices!$G$8:$I$103, 3, FALSE), IF(AND(LEN($C74)&gt;0, LEN($E74)&gt;0), VLOOKUP($E74&amp;"-7", Indices!$E:$F, 2,FALSE), ""))</f>
        <v/>
      </c>
      <c r="G74" t="str">
        <f ca="1">IF(AND('Library Prep'!$K$12="CD", LEN(F74)&gt;0), VLOOKUP(F74, Indices!$E$8:$F$795, 2, FALSE), E74)</f>
        <v/>
      </c>
      <c r="H74" t="str">
        <f ca="1">IF(AND('Library Prep'!$K$12 = "CD", LEN('Library Prep'!$B67)&gt;0), 'Library Prep'!$D67&amp;"", IF(LEN($G74)&gt;0, VLOOKUP(G74&amp;"-5", Indices!$E:$F, 2,FALSE), ""))</f>
        <v/>
      </c>
      <c r="I74" t="str">
        <f>IF(AND('Library Prep'!$K$12 &lt;&gt; "CD", LEN('Library Prep'!$D67)&gt;0), 'Library Prep'!$D67, "")</f>
        <v/>
      </c>
    </row>
    <row r="75" spans="1:9" x14ac:dyDescent="0.3">
      <c r="A75" t="str">
        <f>IF(LEN('Library Prep'!$B68)&gt;0,'Library Prep'!$B68,"")</f>
        <v/>
      </c>
      <c r="B75" t="str">
        <f>IF(AND(LEN(TRIM('Library Prep'!$C$2)) &gt; 0, LEN(TRIM('Library Prep'!$B68))&gt;0), 'Library Prep'!$B68 &amp; "-" &amp; 'Library Prep'!$C$2, "")</f>
        <v/>
      </c>
      <c r="C75" t="str">
        <f>IF(AND(LEN('Library Prep'!$K$12)&gt;0, LEN(TRIM('Library Prep'!$B68)) &gt; 0), IF('Library Prep'!$K$12="CD", 'Library Prep'!$L68, RIGHT('Library Prep'!$K68, 1)), "")</f>
        <v/>
      </c>
      <c r="D75" t="str">
        <f>IF(LEN($C75)=0, "", IF('Library Prep'!$K$12 = "CD", VLOOKUP($C75, Indices!$G$8:$I$103, 2, FALSE), 'Library Prep'!$L68))</f>
        <v/>
      </c>
      <c r="E75" t="str">
        <f ca="1">IF(AND('Library Prep'!$K$12="CD", LEN(D75)&gt;0), VLOOKUP(D75, Indices!$E$8:$F$795, 2, FALSE), IF(LEN(D75)&gt;0, MID(VLOOKUP(D75, OFFSET(Indices!$G$8:$I$103, 0, MATCH("UD-" &amp; $C75, Indices!$G$6:$S$6,0)-1), 2,FALSE), 1, 7), ""))</f>
        <v/>
      </c>
      <c r="F75" t="str">
        <f ca="1">IF(AND('Library Prep'!$K$12="CD", LEN($C75)&gt;0), VLOOKUP($C75, Indices!$G$8:$I$103, 3, FALSE), IF(AND(LEN($C75)&gt;0, LEN($E75)&gt;0), VLOOKUP($E75&amp;"-7", Indices!$E:$F, 2,FALSE), ""))</f>
        <v/>
      </c>
      <c r="G75" t="str">
        <f ca="1">IF(AND('Library Prep'!$K$12="CD", LEN(F75)&gt;0), VLOOKUP(F75, Indices!$E$8:$F$795, 2, FALSE), E75)</f>
        <v/>
      </c>
      <c r="H75" t="str">
        <f ca="1">IF(AND('Library Prep'!$K$12 = "CD", LEN('Library Prep'!$B68)&gt;0), 'Library Prep'!$D68&amp;"", IF(LEN($G75)&gt;0, VLOOKUP(G75&amp;"-5", Indices!$E:$F, 2,FALSE), ""))</f>
        <v/>
      </c>
      <c r="I75" t="str">
        <f>IF(AND('Library Prep'!$K$12 &lt;&gt; "CD", LEN('Library Prep'!$D68)&gt;0), 'Library Prep'!$D68, "")</f>
        <v/>
      </c>
    </row>
    <row r="76" spans="1:9" x14ac:dyDescent="0.3">
      <c r="A76" t="str">
        <f>IF(LEN('Library Prep'!$B69)&gt;0,'Library Prep'!$B69,"")</f>
        <v/>
      </c>
      <c r="B76" t="str">
        <f>IF(AND(LEN(TRIM('Library Prep'!$C$2)) &gt; 0, LEN(TRIM('Library Prep'!$B69))&gt;0), 'Library Prep'!$B69 &amp; "-" &amp; 'Library Prep'!$C$2, "")</f>
        <v/>
      </c>
      <c r="C76" t="str">
        <f>IF(AND(LEN('Library Prep'!$K$12)&gt;0, LEN(TRIM('Library Prep'!$B69)) &gt; 0), IF('Library Prep'!$K$12="CD", 'Library Prep'!$L69, RIGHT('Library Prep'!$K69, 1)), "")</f>
        <v/>
      </c>
      <c r="D76" t="str">
        <f>IF(LEN($C76)=0, "", IF('Library Prep'!$K$12 = "CD", VLOOKUP($C76, Indices!$G$8:$I$103, 2, FALSE), 'Library Prep'!$L69))</f>
        <v/>
      </c>
      <c r="E76" t="str">
        <f ca="1">IF(AND('Library Prep'!$K$12="CD", LEN(D76)&gt;0), VLOOKUP(D76, Indices!$E$8:$F$795, 2, FALSE), IF(LEN(D76)&gt;0, MID(VLOOKUP(D76, OFFSET(Indices!$G$8:$I$103, 0, MATCH("UD-" &amp; $C76, Indices!$G$6:$S$6,0)-1), 2,FALSE), 1, 7), ""))</f>
        <v/>
      </c>
      <c r="F76" t="str">
        <f ca="1">IF(AND('Library Prep'!$K$12="CD", LEN($C76)&gt;0), VLOOKUP($C76, Indices!$G$8:$I$103, 3, FALSE), IF(AND(LEN($C76)&gt;0, LEN($E76)&gt;0), VLOOKUP($E76&amp;"-7", Indices!$E:$F, 2,FALSE), ""))</f>
        <v/>
      </c>
      <c r="G76" t="str">
        <f ca="1">IF(AND('Library Prep'!$K$12="CD", LEN(F76)&gt;0), VLOOKUP(F76, Indices!$E$8:$F$795, 2, FALSE), E76)</f>
        <v/>
      </c>
      <c r="H76" t="str">
        <f ca="1">IF(AND('Library Prep'!$K$12 = "CD", LEN('Library Prep'!$B69)&gt;0), 'Library Prep'!$D69&amp;"", IF(LEN($G76)&gt;0, VLOOKUP(G76&amp;"-5", Indices!$E:$F, 2,FALSE), ""))</f>
        <v/>
      </c>
      <c r="I76" t="str">
        <f>IF(AND('Library Prep'!$K$12 &lt;&gt; "CD", LEN('Library Prep'!$D69)&gt;0), 'Library Prep'!$D69, "")</f>
        <v/>
      </c>
    </row>
    <row r="77" spans="1:9" x14ac:dyDescent="0.3">
      <c r="A77" t="str">
        <f>IF(LEN('Library Prep'!$B70)&gt;0,'Library Prep'!$B70,"")</f>
        <v/>
      </c>
      <c r="B77" t="str">
        <f>IF(AND(LEN(TRIM('Library Prep'!$C$2)) &gt; 0, LEN(TRIM('Library Prep'!$B70))&gt;0), 'Library Prep'!$B70 &amp; "-" &amp; 'Library Prep'!$C$2, "")</f>
        <v/>
      </c>
      <c r="C77" t="str">
        <f>IF(AND(LEN('Library Prep'!$K$12)&gt;0, LEN(TRIM('Library Prep'!$B70)) &gt; 0), IF('Library Prep'!$K$12="CD", 'Library Prep'!$L70, RIGHT('Library Prep'!$K70, 1)), "")</f>
        <v/>
      </c>
      <c r="D77" t="str">
        <f>IF(LEN($C77)=0, "", IF('Library Prep'!$K$12 = "CD", VLOOKUP($C77, Indices!$G$8:$I$103, 2, FALSE), 'Library Prep'!$L70))</f>
        <v/>
      </c>
      <c r="E77" t="str">
        <f ca="1">IF(AND('Library Prep'!$K$12="CD", LEN(D77)&gt;0), VLOOKUP(D77, Indices!$E$8:$F$795, 2, FALSE), IF(LEN(D77)&gt;0, MID(VLOOKUP(D77, OFFSET(Indices!$G$8:$I$103, 0, MATCH("UD-" &amp; $C77, Indices!$G$6:$S$6,0)-1), 2,FALSE), 1, 7), ""))</f>
        <v/>
      </c>
      <c r="F77" t="str">
        <f ca="1">IF(AND('Library Prep'!$K$12="CD", LEN($C77)&gt;0), VLOOKUP($C77, Indices!$G$8:$I$103, 3, FALSE), IF(AND(LEN($C77)&gt;0, LEN($E77)&gt;0), VLOOKUP($E77&amp;"-7", Indices!$E:$F, 2,FALSE), ""))</f>
        <v/>
      </c>
      <c r="G77" t="str">
        <f ca="1">IF(AND('Library Prep'!$K$12="CD", LEN(F77)&gt;0), VLOOKUP(F77, Indices!$E$8:$F$795, 2, FALSE), E77)</f>
        <v/>
      </c>
      <c r="H77" t="str">
        <f ca="1">IF(AND('Library Prep'!$K$12 = "CD", LEN('Library Prep'!$B70)&gt;0), 'Library Prep'!$D70&amp;"", IF(LEN($G77)&gt;0, VLOOKUP(G77&amp;"-5", Indices!$E:$F, 2,FALSE), ""))</f>
        <v/>
      </c>
      <c r="I77" t="str">
        <f>IF(AND('Library Prep'!$K$12 &lt;&gt; "CD", LEN('Library Prep'!$D70)&gt;0), 'Library Prep'!$D70, "")</f>
        <v/>
      </c>
    </row>
    <row r="78" spans="1:9" x14ac:dyDescent="0.3">
      <c r="A78" t="str">
        <f>IF(LEN('Library Prep'!$B71)&gt;0,'Library Prep'!$B71,"")</f>
        <v/>
      </c>
      <c r="B78" t="str">
        <f>IF(AND(LEN(TRIM('Library Prep'!$C$2)) &gt; 0, LEN(TRIM('Library Prep'!$B71))&gt;0), 'Library Prep'!$B71 &amp; "-" &amp; 'Library Prep'!$C$2, "")</f>
        <v/>
      </c>
      <c r="C78" t="str">
        <f>IF(AND(LEN('Library Prep'!$K$12)&gt;0, LEN(TRIM('Library Prep'!$B71)) &gt; 0), IF('Library Prep'!$K$12="CD", 'Library Prep'!$L71, RIGHT('Library Prep'!$K71, 1)), "")</f>
        <v/>
      </c>
      <c r="D78" t="str">
        <f>IF(LEN($C78)=0, "", IF('Library Prep'!$K$12 = "CD", VLOOKUP($C78, Indices!$G$8:$I$103, 2, FALSE), 'Library Prep'!$L71))</f>
        <v/>
      </c>
      <c r="E78" t="str">
        <f ca="1">IF(AND('Library Prep'!$K$12="CD", LEN(D78)&gt;0), VLOOKUP(D78, Indices!$E$8:$F$795, 2, FALSE), IF(LEN(D78)&gt;0, MID(VLOOKUP(D78, OFFSET(Indices!$G$8:$I$103, 0, MATCH("UD-" &amp; $C78, Indices!$G$6:$S$6,0)-1), 2,FALSE), 1, 7), ""))</f>
        <v/>
      </c>
      <c r="F78" t="str">
        <f ca="1">IF(AND('Library Prep'!$K$12="CD", LEN($C78)&gt;0), VLOOKUP($C78, Indices!$G$8:$I$103, 3, FALSE), IF(AND(LEN($C78)&gt;0, LEN($E78)&gt;0), VLOOKUP($E78&amp;"-7", Indices!$E:$F, 2,FALSE), ""))</f>
        <v/>
      </c>
      <c r="G78" t="str">
        <f ca="1">IF(AND('Library Prep'!$K$12="CD", LEN(F78)&gt;0), VLOOKUP(F78, Indices!$E$8:$F$795, 2, FALSE), E78)</f>
        <v/>
      </c>
      <c r="H78" t="str">
        <f ca="1">IF(AND('Library Prep'!$K$12 = "CD", LEN('Library Prep'!$B71)&gt;0), 'Library Prep'!$D71&amp;"", IF(LEN($G78)&gt;0, VLOOKUP(G78&amp;"-5", Indices!$E:$F, 2,FALSE), ""))</f>
        <v/>
      </c>
      <c r="I78" t="str">
        <f>IF(AND('Library Prep'!$K$12 &lt;&gt; "CD", LEN('Library Prep'!$D71)&gt;0), 'Library Prep'!$D71, "")</f>
        <v/>
      </c>
    </row>
    <row r="79" spans="1:9" x14ac:dyDescent="0.3">
      <c r="A79" t="str">
        <f>IF(LEN('Library Prep'!$B72)&gt;0,'Library Prep'!$B72,"")</f>
        <v/>
      </c>
      <c r="B79" t="str">
        <f>IF(AND(LEN(TRIM('Library Prep'!$C$2)) &gt; 0, LEN(TRIM('Library Prep'!$B72))&gt;0), 'Library Prep'!$B72 &amp; "-" &amp; 'Library Prep'!$C$2, "")</f>
        <v/>
      </c>
      <c r="C79" t="str">
        <f>IF(AND(LEN('Library Prep'!$K$12)&gt;0, LEN(TRIM('Library Prep'!$B72)) &gt; 0), IF('Library Prep'!$K$12="CD", 'Library Prep'!$L72, RIGHT('Library Prep'!$K72, 1)), "")</f>
        <v/>
      </c>
      <c r="D79" t="str">
        <f>IF(LEN($C79)=0, "", IF('Library Prep'!$K$12 = "CD", VLOOKUP($C79, Indices!$G$8:$I$103, 2, FALSE), 'Library Prep'!$L72))</f>
        <v/>
      </c>
      <c r="E79" t="str">
        <f ca="1">IF(AND('Library Prep'!$K$12="CD", LEN(D79)&gt;0), VLOOKUP(D79, Indices!$E$8:$F$795, 2, FALSE), IF(LEN(D79)&gt;0, MID(VLOOKUP(D79, OFFSET(Indices!$G$8:$I$103, 0, MATCH("UD-" &amp; $C79, Indices!$G$6:$S$6,0)-1), 2,FALSE), 1, 7), ""))</f>
        <v/>
      </c>
      <c r="F79" t="str">
        <f ca="1">IF(AND('Library Prep'!$K$12="CD", LEN($C79)&gt;0), VLOOKUP($C79, Indices!$G$8:$I$103, 3, FALSE), IF(AND(LEN($C79)&gt;0, LEN($E79)&gt;0), VLOOKUP($E79&amp;"-7", Indices!$E:$F, 2,FALSE), ""))</f>
        <v/>
      </c>
      <c r="G79" t="str">
        <f ca="1">IF(AND('Library Prep'!$K$12="CD", LEN(F79)&gt;0), VLOOKUP(F79, Indices!$E$8:$F$795, 2, FALSE), E79)</f>
        <v/>
      </c>
      <c r="H79" t="str">
        <f ca="1">IF(AND('Library Prep'!$K$12 = "CD", LEN('Library Prep'!$B72)&gt;0), 'Library Prep'!$D72&amp;"", IF(LEN($G79)&gt;0, VLOOKUP(G79&amp;"-5", Indices!$E:$F, 2,FALSE), ""))</f>
        <v/>
      </c>
      <c r="I79" t="str">
        <f>IF(AND('Library Prep'!$K$12 &lt;&gt; "CD", LEN('Library Prep'!$D72)&gt;0), 'Library Prep'!$D72, "")</f>
        <v/>
      </c>
    </row>
    <row r="80" spans="1:9" x14ac:dyDescent="0.3">
      <c r="A80" t="str">
        <f>IF(LEN('Library Prep'!$B73)&gt;0,'Library Prep'!$B73,"")</f>
        <v/>
      </c>
      <c r="B80" t="str">
        <f>IF(AND(LEN(TRIM('Library Prep'!$C$2)) &gt; 0, LEN(TRIM('Library Prep'!$B73))&gt;0), 'Library Prep'!$B73 &amp; "-" &amp; 'Library Prep'!$C$2, "")</f>
        <v/>
      </c>
      <c r="C80" t="str">
        <f>IF(AND(LEN('Library Prep'!$K$12)&gt;0, LEN(TRIM('Library Prep'!$B73)) &gt; 0), IF('Library Prep'!$K$12="CD", 'Library Prep'!$L73, RIGHT('Library Prep'!$K73, 1)), "")</f>
        <v/>
      </c>
      <c r="D80" t="str">
        <f>IF(LEN($C80)=0, "", IF('Library Prep'!$K$12 = "CD", VLOOKUP($C80, Indices!$G$8:$I$103, 2, FALSE), 'Library Prep'!$L73))</f>
        <v/>
      </c>
      <c r="E80" t="str">
        <f ca="1">IF(AND('Library Prep'!$K$12="CD", LEN(D80)&gt;0), VLOOKUP(D80, Indices!$E$8:$F$795, 2, FALSE), IF(LEN(D80)&gt;0, MID(VLOOKUP(D80, OFFSET(Indices!$G$8:$I$103, 0, MATCH("UD-" &amp; $C80, Indices!$G$6:$S$6,0)-1), 2,FALSE), 1, 7), ""))</f>
        <v/>
      </c>
      <c r="F80" t="str">
        <f ca="1">IF(AND('Library Prep'!$K$12="CD", LEN($C80)&gt;0), VLOOKUP($C80, Indices!$G$8:$I$103, 3, FALSE), IF(AND(LEN($C80)&gt;0, LEN($E80)&gt;0), VLOOKUP($E80&amp;"-7", Indices!$E:$F, 2,FALSE), ""))</f>
        <v/>
      </c>
      <c r="G80" t="str">
        <f ca="1">IF(AND('Library Prep'!$K$12="CD", LEN(F80)&gt;0), VLOOKUP(F80, Indices!$E$8:$F$795, 2, FALSE), E80)</f>
        <v/>
      </c>
      <c r="H80" t="str">
        <f ca="1">IF(AND('Library Prep'!$K$12 = "CD", LEN('Library Prep'!$B73)&gt;0), 'Library Prep'!$D73&amp;"", IF(LEN($G80)&gt;0, VLOOKUP(G80&amp;"-5", Indices!$E:$F, 2,FALSE), ""))</f>
        <v/>
      </c>
      <c r="I80" t="str">
        <f>IF(AND('Library Prep'!$K$12 &lt;&gt; "CD", LEN('Library Prep'!$D73)&gt;0), 'Library Prep'!$D73, "")</f>
        <v/>
      </c>
    </row>
    <row r="81" spans="1:9" x14ac:dyDescent="0.3">
      <c r="A81" t="str">
        <f>IF(LEN('Library Prep'!$B74)&gt;0,'Library Prep'!$B74,"")</f>
        <v/>
      </c>
      <c r="B81" t="str">
        <f>IF(AND(LEN(TRIM('Library Prep'!$C$2)) &gt; 0, LEN(TRIM('Library Prep'!$B74))&gt;0), 'Library Prep'!$B74 &amp; "-" &amp; 'Library Prep'!$C$2, "")</f>
        <v/>
      </c>
      <c r="C81" t="str">
        <f>IF(AND(LEN('Library Prep'!$K$12)&gt;0, LEN(TRIM('Library Prep'!$B74)) &gt; 0), IF('Library Prep'!$K$12="CD", 'Library Prep'!$L74, RIGHT('Library Prep'!$K74, 1)), "")</f>
        <v/>
      </c>
      <c r="D81" t="str">
        <f>IF(LEN($C81)=0, "", IF('Library Prep'!$K$12 = "CD", VLOOKUP($C81, Indices!$G$8:$I$103, 2, FALSE), 'Library Prep'!$L74))</f>
        <v/>
      </c>
      <c r="E81" t="str">
        <f ca="1">IF(AND('Library Prep'!$K$12="CD", LEN(D81)&gt;0), VLOOKUP(D81, Indices!$E$8:$F$795, 2, FALSE), IF(LEN(D81)&gt;0, MID(VLOOKUP(D81, OFFSET(Indices!$G$8:$I$103, 0, MATCH("UD-" &amp; $C81, Indices!$G$6:$S$6,0)-1), 2,FALSE), 1, 7), ""))</f>
        <v/>
      </c>
      <c r="F81" t="str">
        <f ca="1">IF(AND('Library Prep'!$K$12="CD", LEN($C81)&gt;0), VLOOKUP($C81, Indices!$G$8:$I$103, 3, FALSE), IF(AND(LEN($C81)&gt;0, LEN($E81)&gt;0), VLOOKUP($E81&amp;"-7", Indices!$E:$F, 2,FALSE), ""))</f>
        <v/>
      </c>
      <c r="G81" t="str">
        <f ca="1">IF(AND('Library Prep'!$K$12="CD", LEN(F81)&gt;0), VLOOKUP(F81, Indices!$E$8:$F$795, 2, FALSE), E81)</f>
        <v/>
      </c>
      <c r="H81" t="str">
        <f ca="1">IF(AND('Library Prep'!$K$12 = "CD", LEN('Library Prep'!$B74)&gt;0), 'Library Prep'!$D74&amp;"", IF(LEN($G81)&gt;0, VLOOKUP(G81&amp;"-5", Indices!$E:$F, 2,FALSE), ""))</f>
        <v/>
      </c>
      <c r="I81" t="str">
        <f>IF(AND('Library Prep'!$K$12 &lt;&gt; "CD", LEN('Library Prep'!$D74)&gt;0), 'Library Prep'!$D74, "")</f>
        <v/>
      </c>
    </row>
    <row r="82" spans="1:9" x14ac:dyDescent="0.3">
      <c r="A82" t="str">
        <f>IF(LEN('Library Prep'!$B75)&gt;0,'Library Prep'!$B75,"")</f>
        <v/>
      </c>
      <c r="B82" t="str">
        <f>IF(AND(LEN(TRIM('Library Prep'!$C$2)) &gt; 0, LEN(TRIM('Library Prep'!$B75))&gt;0), 'Library Prep'!$B75 &amp; "-" &amp; 'Library Prep'!$C$2, "")</f>
        <v/>
      </c>
      <c r="C82" t="str">
        <f>IF(AND(LEN('Library Prep'!$K$12)&gt;0, LEN(TRIM('Library Prep'!$B75)) &gt; 0), IF('Library Prep'!$K$12="CD", 'Library Prep'!$L75, RIGHT('Library Prep'!$K75, 1)), "")</f>
        <v/>
      </c>
      <c r="D82" t="str">
        <f>IF(LEN($C82)=0, "", IF('Library Prep'!$K$12 = "CD", VLOOKUP($C82, Indices!$G$8:$I$103, 2, FALSE), 'Library Prep'!$L75))</f>
        <v/>
      </c>
      <c r="E82" t="str">
        <f ca="1">IF(AND('Library Prep'!$K$12="CD", LEN(D82)&gt;0), VLOOKUP(D82, Indices!$E$8:$F$795, 2, FALSE), IF(LEN(D82)&gt;0, MID(VLOOKUP(D82, OFFSET(Indices!$G$8:$I$103, 0, MATCH("UD-" &amp; $C82, Indices!$G$6:$S$6,0)-1), 2,FALSE), 1, 7), ""))</f>
        <v/>
      </c>
      <c r="F82" t="str">
        <f ca="1">IF(AND('Library Prep'!$K$12="CD", LEN($C82)&gt;0), VLOOKUP($C82, Indices!$G$8:$I$103, 3, FALSE), IF(AND(LEN($C82)&gt;0, LEN($E82)&gt;0), VLOOKUP($E82&amp;"-7", Indices!$E:$F, 2,FALSE), ""))</f>
        <v/>
      </c>
      <c r="G82" t="str">
        <f ca="1">IF(AND('Library Prep'!$K$12="CD", LEN(F82)&gt;0), VLOOKUP(F82, Indices!$E$8:$F$795, 2, FALSE), E82)</f>
        <v/>
      </c>
      <c r="H82" t="str">
        <f ca="1">IF(AND('Library Prep'!$K$12 = "CD", LEN('Library Prep'!$B75)&gt;0), 'Library Prep'!$D75&amp;"", IF(LEN($G82)&gt;0, VLOOKUP(G82&amp;"-5", Indices!$E:$F, 2,FALSE), ""))</f>
        <v/>
      </c>
      <c r="I82" t="str">
        <f>IF(AND('Library Prep'!$K$12 &lt;&gt; "CD", LEN('Library Prep'!$D75)&gt;0), 'Library Prep'!$D75, "")</f>
        <v/>
      </c>
    </row>
    <row r="83" spans="1:9" x14ac:dyDescent="0.3">
      <c r="A83" t="str">
        <f>IF(LEN('Library Prep'!$B76)&gt;0,'Library Prep'!$B76,"")</f>
        <v/>
      </c>
      <c r="B83" t="str">
        <f>IF(AND(LEN(TRIM('Library Prep'!$C$2)) &gt; 0, LEN(TRIM('Library Prep'!$B76))&gt;0), 'Library Prep'!$B76 &amp; "-" &amp; 'Library Prep'!$C$2, "")</f>
        <v/>
      </c>
      <c r="C83" t="str">
        <f>IF(AND(LEN('Library Prep'!$K$12)&gt;0, LEN(TRIM('Library Prep'!$B76)) &gt; 0), IF('Library Prep'!$K$12="CD", 'Library Prep'!$L76, RIGHT('Library Prep'!$K76, 1)), "")</f>
        <v/>
      </c>
      <c r="D83" t="str">
        <f>IF(LEN($C83)=0, "", IF('Library Prep'!$K$12 = "CD", VLOOKUP($C83, Indices!$G$8:$I$103, 2, FALSE), 'Library Prep'!$L76))</f>
        <v/>
      </c>
      <c r="E83" t="str">
        <f ca="1">IF(AND('Library Prep'!$K$12="CD", LEN(D83)&gt;0), VLOOKUP(D83, Indices!$E$8:$F$795, 2, FALSE), IF(LEN(D83)&gt;0, MID(VLOOKUP(D83, OFFSET(Indices!$G$8:$I$103, 0, MATCH("UD-" &amp; $C83, Indices!$G$6:$S$6,0)-1), 2,FALSE), 1, 7), ""))</f>
        <v/>
      </c>
      <c r="F83" t="str">
        <f ca="1">IF(AND('Library Prep'!$K$12="CD", LEN($C83)&gt;0), VLOOKUP($C83, Indices!$G$8:$I$103, 3, FALSE), IF(AND(LEN($C83)&gt;0, LEN($E83)&gt;0), VLOOKUP($E83&amp;"-7", Indices!$E:$F, 2,FALSE), ""))</f>
        <v/>
      </c>
      <c r="G83" t="str">
        <f ca="1">IF(AND('Library Prep'!$K$12="CD", LEN(F83)&gt;0), VLOOKUP(F83, Indices!$E$8:$F$795, 2, FALSE), E83)</f>
        <v/>
      </c>
      <c r="H83" t="str">
        <f ca="1">IF(AND('Library Prep'!$K$12 = "CD", LEN('Library Prep'!$B76)&gt;0), 'Library Prep'!$D76&amp;"", IF(LEN($G83)&gt;0, VLOOKUP(G83&amp;"-5", Indices!$E:$F, 2,FALSE), ""))</f>
        <v/>
      </c>
      <c r="I83" t="str">
        <f>IF(AND('Library Prep'!$K$12 &lt;&gt; "CD", LEN('Library Prep'!$D76)&gt;0), 'Library Prep'!$D76, "")</f>
        <v/>
      </c>
    </row>
    <row r="84" spans="1:9" x14ac:dyDescent="0.3">
      <c r="A84" t="str">
        <f>IF(LEN('Library Prep'!$B77)&gt;0,'Library Prep'!$B77,"")</f>
        <v/>
      </c>
      <c r="B84" t="str">
        <f>IF(AND(LEN(TRIM('Library Prep'!$C$2)) &gt; 0, LEN(TRIM('Library Prep'!$B77))&gt;0), 'Library Prep'!$B77 &amp; "-" &amp; 'Library Prep'!$C$2, "")</f>
        <v/>
      </c>
      <c r="C84" t="str">
        <f>IF(AND(LEN('Library Prep'!$K$12)&gt;0, LEN(TRIM('Library Prep'!$B77)) &gt; 0), IF('Library Prep'!$K$12="CD", 'Library Prep'!$L77, RIGHT('Library Prep'!$K77, 1)), "")</f>
        <v/>
      </c>
      <c r="D84" t="str">
        <f>IF(LEN($C84)=0, "", IF('Library Prep'!$K$12 = "CD", VLOOKUP($C84, Indices!$G$8:$I$103, 2, FALSE), 'Library Prep'!$L77))</f>
        <v/>
      </c>
      <c r="E84" t="str">
        <f ca="1">IF(AND('Library Prep'!$K$12="CD", LEN(D84)&gt;0), VLOOKUP(D84, Indices!$E$8:$F$795, 2, FALSE), IF(LEN(D84)&gt;0, MID(VLOOKUP(D84, OFFSET(Indices!$G$8:$I$103, 0, MATCH("UD-" &amp; $C84, Indices!$G$6:$S$6,0)-1), 2,FALSE), 1, 7), ""))</f>
        <v/>
      </c>
      <c r="F84" t="str">
        <f ca="1">IF(AND('Library Prep'!$K$12="CD", LEN($C84)&gt;0), VLOOKUP($C84, Indices!$G$8:$I$103, 3, FALSE), IF(AND(LEN($C84)&gt;0, LEN($E84)&gt;0), VLOOKUP($E84&amp;"-7", Indices!$E:$F, 2,FALSE), ""))</f>
        <v/>
      </c>
      <c r="G84" t="str">
        <f ca="1">IF(AND('Library Prep'!$K$12="CD", LEN(F84)&gt;0), VLOOKUP(F84, Indices!$E$8:$F$795, 2, FALSE), E84)</f>
        <v/>
      </c>
      <c r="H84" t="str">
        <f ca="1">IF(AND('Library Prep'!$K$12 = "CD", LEN('Library Prep'!$B77)&gt;0), 'Library Prep'!$D77&amp;"", IF(LEN($G84)&gt;0, VLOOKUP(G84&amp;"-5", Indices!$E:$F, 2,FALSE), ""))</f>
        <v/>
      </c>
      <c r="I84" t="str">
        <f>IF(AND('Library Prep'!$K$12 &lt;&gt; "CD", LEN('Library Prep'!$D77)&gt;0), 'Library Prep'!$D77, "")</f>
        <v/>
      </c>
    </row>
    <row r="85" spans="1:9" x14ac:dyDescent="0.3">
      <c r="A85" t="str">
        <f>IF(LEN('Library Prep'!$B78)&gt;0,'Library Prep'!$B78,"")</f>
        <v/>
      </c>
      <c r="B85" t="str">
        <f>IF(AND(LEN(TRIM('Library Prep'!$C$2)) &gt; 0, LEN(TRIM('Library Prep'!$B78))&gt;0), 'Library Prep'!$B78 &amp; "-" &amp; 'Library Prep'!$C$2, "")</f>
        <v/>
      </c>
      <c r="C85" t="str">
        <f>IF(AND(LEN('Library Prep'!$K$12)&gt;0, LEN(TRIM('Library Prep'!$B78)) &gt; 0), IF('Library Prep'!$K$12="CD", 'Library Prep'!$L78, RIGHT('Library Prep'!$K78, 1)), "")</f>
        <v/>
      </c>
      <c r="D85" t="str">
        <f>IF(LEN($C85)=0, "", IF('Library Prep'!$K$12 = "CD", VLOOKUP($C85, Indices!$G$8:$I$103, 2, FALSE), 'Library Prep'!$L78))</f>
        <v/>
      </c>
      <c r="E85" t="str">
        <f ca="1">IF(AND('Library Prep'!$K$12="CD", LEN(D85)&gt;0), VLOOKUP(D85, Indices!$E$8:$F$795, 2, FALSE), IF(LEN(D85)&gt;0, MID(VLOOKUP(D85, OFFSET(Indices!$G$8:$I$103, 0, MATCH("UD-" &amp; $C85, Indices!$G$6:$S$6,0)-1), 2,FALSE), 1, 7), ""))</f>
        <v/>
      </c>
      <c r="F85" t="str">
        <f ca="1">IF(AND('Library Prep'!$K$12="CD", LEN($C85)&gt;0), VLOOKUP($C85, Indices!$G$8:$I$103, 3, FALSE), IF(AND(LEN($C85)&gt;0, LEN($E85)&gt;0), VLOOKUP($E85&amp;"-7", Indices!$E:$F, 2,FALSE), ""))</f>
        <v/>
      </c>
      <c r="G85" t="str">
        <f ca="1">IF(AND('Library Prep'!$K$12="CD", LEN(F85)&gt;0), VLOOKUP(F85, Indices!$E$8:$F$795, 2, FALSE), E85)</f>
        <v/>
      </c>
      <c r="H85" t="str">
        <f ca="1">IF(AND('Library Prep'!$K$12 = "CD", LEN('Library Prep'!$B78)&gt;0), 'Library Prep'!$D78&amp;"", IF(LEN($G85)&gt;0, VLOOKUP(G85&amp;"-5", Indices!$E:$F, 2,FALSE), ""))</f>
        <v/>
      </c>
      <c r="I85" t="str">
        <f>IF(AND('Library Prep'!$K$12 &lt;&gt; "CD", LEN('Library Prep'!$D78)&gt;0), 'Library Prep'!$D78, "")</f>
        <v/>
      </c>
    </row>
    <row r="86" spans="1:9" x14ac:dyDescent="0.3">
      <c r="A86" t="str">
        <f>IF(LEN('Library Prep'!$B79)&gt;0,'Library Prep'!$B79,"")</f>
        <v/>
      </c>
      <c r="B86" t="str">
        <f>IF(AND(LEN(TRIM('Library Prep'!$C$2)) &gt; 0, LEN(TRIM('Library Prep'!$B79))&gt;0), 'Library Prep'!$B79 &amp; "-" &amp; 'Library Prep'!$C$2, "")</f>
        <v/>
      </c>
      <c r="C86" t="str">
        <f>IF(AND(LEN('Library Prep'!$K$12)&gt;0, LEN(TRIM('Library Prep'!$B79)) &gt; 0), IF('Library Prep'!$K$12="CD", 'Library Prep'!$L79, RIGHT('Library Prep'!$K79, 1)), "")</f>
        <v/>
      </c>
      <c r="D86" t="str">
        <f>IF(LEN($C86)=0, "", IF('Library Prep'!$K$12 = "CD", VLOOKUP($C86, Indices!$G$8:$I$103, 2, FALSE), 'Library Prep'!$L79))</f>
        <v/>
      </c>
      <c r="E86" t="str">
        <f ca="1">IF(AND('Library Prep'!$K$12="CD", LEN(D86)&gt;0), VLOOKUP(D86, Indices!$E$8:$F$795, 2, FALSE), IF(LEN(D86)&gt;0, MID(VLOOKUP(D86, OFFSET(Indices!$G$8:$I$103, 0, MATCH("UD-" &amp; $C86, Indices!$G$6:$S$6,0)-1), 2,FALSE), 1, 7), ""))</f>
        <v/>
      </c>
      <c r="F86" t="str">
        <f ca="1">IF(AND('Library Prep'!$K$12="CD", LEN($C86)&gt;0), VLOOKUP($C86, Indices!$G$8:$I$103, 3, FALSE), IF(AND(LEN($C86)&gt;0, LEN($E86)&gt;0), VLOOKUP($E86&amp;"-7", Indices!$E:$F, 2,FALSE), ""))</f>
        <v/>
      </c>
      <c r="G86" t="str">
        <f ca="1">IF(AND('Library Prep'!$K$12="CD", LEN(F86)&gt;0), VLOOKUP(F86, Indices!$E$8:$F$795, 2, FALSE), E86)</f>
        <v/>
      </c>
      <c r="H86" t="str">
        <f ca="1">IF(AND('Library Prep'!$K$12 = "CD", LEN('Library Prep'!$B79)&gt;0), 'Library Prep'!$D79&amp;"", IF(LEN($G86)&gt;0, VLOOKUP(G86&amp;"-5", Indices!$E:$F, 2,FALSE), ""))</f>
        <v/>
      </c>
      <c r="I86" t="str">
        <f>IF(AND('Library Prep'!$K$12 &lt;&gt; "CD", LEN('Library Prep'!$D79)&gt;0), 'Library Prep'!$D79, "")</f>
        <v/>
      </c>
    </row>
    <row r="87" spans="1:9" x14ac:dyDescent="0.3">
      <c r="A87" t="str">
        <f>IF(LEN('Library Prep'!$B80)&gt;0,'Library Prep'!$B80,"")</f>
        <v/>
      </c>
      <c r="B87" t="str">
        <f>IF(AND(LEN(TRIM('Library Prep'!$C$2)) &gt; 0, LEN(TRIM('Library Prep'!$B80))&gt;0), 'Library Prep'!$B80 &amp; "-" &amp; 'Library Prep'!$C$2, "")</f>
        <v/>
      </c>
      <c r="C87" t="str">
        <f>IF(AND(LEN('Library Prep'!$K$12)&gt;0, LEN(TRIM('Library Prep'!$B80)) &gt; 0), IF('Library Prep'!$K$12="CD", 'Library Prep'!$L80, RIGHT('Library Prep'!$K80, 1)), "")</f>
        <v/>
      </c>
      <c r="D87" t="str">
        <f>IF(LEN($C87)=0, "", IF('Library Prep'!$K$12 = "CD", VLOOKUP($C87, Indices!$G$8:$I$103, 2, FALSE), 'Library Prep'!$L80))</f>
        <v/>
      </c>
      <c r="E87" t="str">
        <f ca="1">IF(AND('Library Prep'!$K$12="CD", LEN(D87)&gt;0), VLOOKUP(D87, Indices!$E$8:$F$795, 2, FALSE), IF(LEN(D87)&gt;0, MID(VLOOKUP(D87, OFFSET(Indices!$G$8:$I$103, 0, MATCH("UD-" &amp; $C87, Indices!$G$6:$S$6,0)-1), 2,FALSE), 1, 7), ""))</f>
        <v/>
      </c>
      <c r="F87" t="str">
        <f ca="1">IF(AND('Library Prep'!$K$12="CD", LEN($C87)&gt;0), VLOOKUP($C87, Indices!$G$8:$I$103, 3, FALSE), IF(AND(LEN($C87)&gt;0, LEN($E87)&gt;0), VLOOKUP($E87&amp;"-7", Indices!$E:$F, 2,FALSE), ""))</f>
        <v/>
      </c>
      <c r="G87" t="str">
        <f ca="1">IF(AND('Library Prep'!$K$12="CD", LEN(F87)&gt;0), VLOOKUP(F87, Indices!$E$8:$F$795, 2, FALSE), E87)</f>
        <v/>
      </c>
      <c r="H87" t="str">
        <f ca="1">IF(AND('Library Prep'!$K$12 = "CD", LEN('Library Prep'!$B80)&gt;0), 'Library Prep'!$D80&amp;"", IF(LEN($G87)&gt;0, VLOOKUP(G87&amp;"-5", Indices!$E:$F, 2,FALSE), ""))</f>
        <v/>
      </c>
      <c r="I87" t="str">
        <f>IF(AND('Library Prep'!$K$12 &lt;&gt; "CD", LEN('Library Prep'!$D80)&gt;0), 'Library Prep'!$D80, "")</f>
        <v/>
      </c>
    </row>
    <row r="88" spans="1:9" x14ac:dyDescent="0.3">
      <c r="A88" t="str">
        <f>IF(LEN('Library Prep'!$B81)&gt;0,'Library Prep'!$B81,"")</f>
        <v/>
      </c>
      <c r="B88" t="str">
        <f>IF(AND(LEN(TRIM('Library Prep'!$C$2)) &gt; 0, LEN(TRIM('Library Prep'!$B81))&gt;0), 'Library Prep'!$B81 &amp; "-" &amp; 'Library Prep'!$C$2, "")</f>
        <v/>
      </c>
      <c r="C88" t="str">
        <f>IF(AND(LEN('Library Prep'!$K$12)&gt;0, LEN(TRIM('Library Prep'!$B81)) &gt; 0), IF('Library Prep'!$K$12="CD", 'Library Prep'!$L81, RIGHT('Library Prep'!$K81, 1)), "")</f>
        <v/>
      </c>
      <c r="D88" t="str">
        <f>IF(LEN($C88)=0, "", IF('Library Prep'!$K$12 = "CD", VLOOKUP($C88, Indices!$G$8:$I$103, 2, FALSE), 'Library Prep'!$L81))</f>
        <v/>
      </c>
      <c r="E88" t="str">
        <f ca="1">IF(AND('Library Prep'!$K$12="CD", LEN(D88)&gt;0), VLOOKUP(D88, Indices!$E$8:$F$795, 2, FALSE), IF(LEN(D88)&gt;0, MID(VLOOKUP(D88, OFFSET(Indices!$G$8:$I$103, 0, MATCH("UD-" &amp; $C88, Indices!$G$6:$S$6,0)-1), 2,FALSE), 1, 7), ""))</f>
        <v/>
      </c>
      <c r="F88" t="str">
        <f ca="1">IF(AND('Library Prep'!$K$12="CD", LEN($C88)&gt;0), VLOOKUP($C88, Indices!$G$8:$I$103, 3, FALSE), IF(AND(LEN($C88)&gt;0, LEN($E88)&gt;0), VLOOKUP($E88&amp;"-7", Indices!$E:$F, 2,FALSE), ""))</f>
        <v/>
      </c>
      <c r="G88" t="str">
        <f ca="1">IF(AND('Library Prep'!$K$12="CD", LEN(F88)&gt;0), VLOOKUP(F88, Indices!$E$8:$F$795, 2, FALSE), E88)</f>
        <v/>
      </c>
      <c r="H88" t="str">
        <f ca="1">IF(AND('Library Prep'!$K$12 = "CD", LEN('Library Prep'!$B81)&gt;0), 'Library Prep'!$D81&amp;"", IF(LEN($G88)&gt;0, VLOOKUP(G88&amp;"-5", Indices!$E:$F, 2,FALSE), ""))</f>
        <v/>
      </c>
      <c r="I88" t="str">
        <f>IF(AND('Library Prep'!$K$12 &lt;&gt; "CD", LEN('Library Prep'!$D81)&gt;0), 'Library Prep'!$D81, "")</f>
        <v/>
      </c>
    </row>
    <row r="89" spans="1:9" x14ac:dyDescent="0.3">
      <c r="A89" t="str">
        <f>IF(LEN('Library Prep'!$B82)&gt;0,'Library Prep'!$B82,"")</f>
        <v/>
      </c>
      <c r="B89" t="str">
        <f>IF(AND(LEN(TRIM('Library Prep'!$C$2)) &gt; 0, LEN(TRIM('Library Prep'!$B82))&gt;0), 'Library Prep'!$B82 &amp; "-" &amp; 'Library Prep'!$C$2, "")</f>
        <v/>
      </c>
      <c r="C89" t="str">
        <f>IF(AND(LEN('Library Prep'!$K$12)&gt;0, LEN(TRIM('Library Prep'!$B82)) &gt; 0), IF('Library Prep'!$K$12="CD", 'Library Prep'!$L82, RIGHT('Library Prep'!$K82, 1)), "")</f>
        <v/>
      </c>
      <c r="D89" t="str">
        <f>IF(LEN($C89)=0, "", IF('Library Prep'!$K$12 = "CD", VLOOKUP($C89, Indices!$G$8:$I$103, 2, FALSE), 'Library Prep'!$L82))</f>
        <v/>
      </c>
      <c r="E89" t="str">
        <f ca="1">IF(AND('Library Prep'!$K$12="CD", LEN(D89)&gt;0), VLOOKUP(D89, Indices!$E$8:$F$795, 2, FALSE), IF(LEN(D89)&gt;0, MID(VLOOKUP(D89, OFFSET(Indices!$G$8:$I$103, 0, MATCH("UD-" &amp; $C89, Indices!$G$6:$S$6,0)-1), 2,FALSE), 1, 7), ""))</f>
        <v/>
      </c>
      <c r="F89" t="str">
        <f ca="1">IF(AND('Library Prep'!$K$12="CD", LEN($C89)&gt;0), VLOOKUP($C89, Indices!$G$8:$I$103, 3, FALSE), IF(AND(LEN($C89)&gt;0, LEN($E89)&gt;0), VLOOKUP($E89&amp;"-7", Indices!$E:$F, 2,FALSE), ""))</f>
        <v/>
      </c>
      <c r="G89" t="str">
        <f ca="1">IF(AND('Library Prep'!$K$12="CD", LEN(F89)&gt;0), VLOOKUP(F89, Indices!$E$8:$F$795, 2, FALSE), E89)</f>
        <v/>
      </c>
      <c r="H89" t="str">
        <f ca="1">IF(AND('Library Prep'!$K$12 = "CD", LEN('Library Prep'!$B82)&gt;0), 'Library Prep'!$D82&amp;"", IF(LEN($G89)&gt;0, VLOOKUP(G89&amp;"-5", Indices!$E:$F, 2,FALSE), ""))</f>
        <v/>
      </c>
      <c r="I89" t="str">
        <f>IF(AND('Library Prep'!$K$12 &lt;&gt; "CD", LEN('Library Prep'!$D82)&gt;0), 'Library Prep'!$D82, "")</f>
        <v/>
      </c>
    </row>
    <row r="90" spans="1:9" x14ac:dyDescent="0.3">
      <c r="A90" t="str">
        <f>IF(LEN('Library Prep'!$B83)&gt;0,'Library Prep'!$B83,"")</f>
        <v/>
      </c>
      <c r="B90" t="str">
        <f>IF(AND(LEN(TRIM('Library Prep'!$C$2)) &gt; 0, LEN(TRIM('Library Prep'!$B83))&gt;0), 'Library Prep'!$B83 &amp; "-" &amp; 'Library Prep'!$C$2, "")</f>
        <v/>
      </c>
      <c r="C90" t="str">
        <f>IF(AND(LEN('Library Prep'!$K$12)&gt;0, LEN(TRIM('Library Prep'!$B83)) &gt; 0), IF('Library Prep'!$K$12="CD", 'Library Prep'!$L83, RIGHT('Library Prep'!$K83, 1)), "")</f>
        <v/>
      </c>
      <c r="D90" t="str">
        <f>IF(LEN($C90)=0, "", IF('Library Prep'!$K$12 = "CD", VLOOKUP($C90, Indices!$G$8:$I$103, 2, FALSE), 'Library Prep'!$L83))</f>
        <v/>
      </c>
      <c r="E90" t="str">
        <f ca="1">IF(AND('Library Prep'!$K$12="CD", LEN(D90)&gt;0), VLOOKUP(D90, Indices!$E$8:$F$795, 2, FALSE), IF(LEN(D90)&gt;0, MID(VLOOKUP(D90, OFFSET(Indices!$G$8:$I$103, 0, MATCH("UD-" &amp; $C90, Indices!$G$6:$S$6,0)-1), 2,FALSE), 1, 7), ""))</f>
        <v/>
      </c>
      <c r="F90" t="str">
        <f ca="1">IF(AND('Library Prep'!$K$12="CD", LEN($C90)&gt;0), VLOOKUP($C90, Indices!$G$8:$I$103, 3, FALSE), IF(AND(LEN($C90)&gt;0, LEN($E90)&gt;0), VLOOKUP($E90&amp;"-7", Indices!$E:$F, 2,FALSE), ""))</f>
        <v/>
      </c>
      <c r="G90" t="str">
        <f ca="1">IF(AND('Library Prep'!$K$12="CD", LEN(F90)&gt;0), VLOOKUP(F90, Indices!$E$8:$F$795, 2, FALSE), E90)</f>
        <v/>
      </c>
      <c r="H90" t="str">
        <f ca="1">IF(AND('Library Prep'!$K$12 = "CD", LEN('Library Prep'!$B83)&gt;0), 'Library Prep'!$D83&amp;"", IF(LEN($G90)&gt;0, VLOOKUP(G90&amp;"-5", Indices!$E:$F, 2,FALSE), ""))</f>
        <v/>
      </c>
      <c r="I90" t="str">
        <f>IF(AND('Library Prep'!$K$12 &lt;&gt; "CD", LEN('Library Prep'!$D83)&gt;0), 'Library Prep'!$D83, "")</f>
        <v/>
      </c>
    </row>
    <row r="91" spans="1:9" x14ac:dyDescent="0.3">
      <c r="A91" t="str">
        <f>IF(LEN('Library Prep'!$B84)&gt;0,'Library Prep'!$B84,"")</f>
        <v/>
      </c>
      <c r="B91" t="str">
        <f>IF(AND(LEN(TRIM('Library Prep'!$C$2)) &gt; 0, LEN(TRIM('Library Prep'!$B84))&gt;0), 'Library Prep'!$B84 &amp; "-" &amp; 'Library Prep'!$C$2, "")</f>
        <v/>
      </c>
      <c r="C91" t="str">
        <f>IF(AND(LEN('Library Prep'!$K$12)&gt;0, LEN(TRIM('Library Prep'!$B84)) &gt; 0), IF('Library Prep'!$K$12="CD", 'Library Prep'!$L84, RIGHT('Library Prep'!$K84, 1)), "")</f>
        <v/>
      </c>
      <c r="D91" t="str">
        <f>IF(LEN($C91)=0, "", IF('Library Prep'!$K$12 = "CD", VLOOKUP($C91, Indices!$G$8:$I$103, 2, FALSE), 'Library Prep'!$L84))</f>
        <v/>
      </c>
      <c r="E91" t="str">
        <f ca="1">IF(AND('Library Prep'!$K$12="CD", LEN(D91)&gt;0), VLOOKUP(D91, Indices!$E$8:$F$795, 2, FALSE), IF(LEN(D91)&gt;0, MID(VLOOKUP(D91, OFFSET(Indices!$G$8:$I$103, 0, MATCH("UD-" &amp; $C91, Indices!$G$6:$S$6,0)-1), 2,FALSE), 1, 7), ""))</f>
        <v/>
      </c>
      <c r="F91" t="str">
        <f ca="1">IF(AND('Library Prep'!$K$12="CD", LEN($C91)&gt;0), VLOOKUP($C91, Indices!$G$8:$I$103, 3, FALSE), IF(AND(LEN($C91)&gt;0, LEN($E91)&gt;0), VLOOKUP($E91&amp;"-7", Indices!$E:$F, 2,FALSE), ""))</f>
        <v/>
      </c>
      <c r="G91" t="str">
        <f ca="1">IF(AND('Library Prep'!$K$12="CD", LEN(F91)&gt;0), VLOOKUP(F91, Indices!$E$8:$F$795, 2, FALSE), E91)</f>
        <v/>
      </c>
      <c r="H91" t="str">
        <f ca="1">IF(AND('Library Prep'!$K$12 = "CD", LEN('Library Prep'!$B84)&gt;0), 'Library Prep'!$D84&amp;"", IF(LEN($G91)&gt;0, VLOOKUP(G91&amp;"-5", Indices!$E:$F, 2,FALSE), ""))</f>
        <v/>
      </c>
      <c r="I91" t="str">
        <f>IF(AND('Library Prep'!$K$12 &lt;&gt; "CD", LEN('Library Prep'!$D84)&gt;0), 'Library Prep'!$D84, "")</f>
        <v/>
      </c>
    </row>
    <row r="92" spans="1:9" x14ac:dyDescent="0.3">
      <c r="A92" t="str">
        <f>IF(LEN('Library Prep'!$B85)&gt;0,'Library Prep'!$B85,"")</f>
        <v/>
      </c>
      <c r="B92" t="str">
        <f>IF(AND(LEN(TRIM('Library Prep'!$C$2)) &gt; 0, LEN(TRIM('Library Prep'!$B85))&gt;0), 'Library Prep'!$B85 &amp; "-" &amp; 'Library Prep'!$C$2, "")</f>
        <v/>
      </c>
      <c r="C92" t="str">
        <f>IF(AND(LEN('Library Prep'!$K$12)&gt;0, LEN(TRIM('Library Prep'!$B85)) &gt; 0), IF('Library Prep'!$K$12="CD", 'Library Prep'!$L85, RIGHT('Library Prep'!$K85, 1)), "")</f>
        <v/>
      </c>
      <c r="D92" t="str">
        <f>IF(LEN($C92)=0, "", IF('Library Prep'!$K$12 = "CD", VLOOKUP($C92, Indices!$G$8:$I$103, 2, FALSE), 'Library Prep'!$L85))</f>
        <v/>
      </c>
      <c r="E92" t="str">
        <f ca="1">IF(AND('Library Prep'!$K$12="CD", LEN(D92)&gt;0), VLOOKUP(D92, Indices!$E$8:$F$795, 2, FALSE), IF(LEN(D92)&gt;0, MID(VLOOKUP(D92, OFFSET(Indices!$G$8:$I$103, 0, MATCH("UD-" &amp; $C92, Indices!$G$6:$S$6,0)-1), 2,FALSE), 1, 7), ""))</f>
        <v/>
      </c>
      <c r="F92" t="str">
        <f ca="1">IF(AND('Library Prep'!$K$12="CD", LEN($C92)&gt;0), VLOOKUP($C92, Indices!$G$8:$I$103, 3, FALSE), IF(AND(LEN($C92)&gt;0, LEN($E92)&gt;0), VLOOKUP($E92&amp;"-7", Indices!$E:$F, 2,FALSE), ""))</f>
        <v/>
      </c>
      <c r="G92" t="str">
        <f ca="1">IF(AND('Library Prep'!$K$12="CD", LEN(F92)&gt;0), VLOOKUP(F92, Indices!$E$8:$F$795, 2, FALSE), E92)</f>
        <v/>
      </c>
      <c r="H92" t="str">
        <f ca="1">IF(AND('Library Prep'!$K$12 = "CD", LEN('Library Prep'!$B85)&gt;0), 'Library Prep'!$D85&amp;"", IF(LEN($G92)&gt;0, VLOOKUP(G92&amp;"-5", Indices!$E:$F, 2,FALSE), ""))</f>
        <v/>
      </c>
      <c r="I92" t="str">
        <f>IF(AND('Library Prep'!$K$12 &lt;&gt; "CD", LEN('Library Prep'!$D85)&gt;0), 'Library Prep'!$D85, "")</f>
        <v/>
      </c>
    </row>
    <row r="93" spans="1:9" x14ac:dyDescent="0.3">
      <c r="A93" t="str">
        <f>IF(LEN('Library Prep'!$B86)&gt;0,'Library Prep'!$B86,"")</f>
        <v/>
      </c>
      <c r="B93" t="str">
        <f>IF(AND(LEN(TRIM('Library Prep'!$C$2)) &gt; 0, LEN(TRIM('Library Prep'!$B86))&gt;0), 'Library Prep'!$B86 &amp; "-" &amp; 'Library Prep'!$C$2, "")</f>
        <v/>
      </c>
      <c r="C93" t="str">
        <f>IF(AND(LEN('Library Prep'!$K$12)&gt;0, LEN(TRIM('Library Prep'!$B86)) &gt; 0), IF('Library Prep'!$K$12="CD", 'Library Prep'!$L86, RIGHT('Library Prep'!$K86, 1)), "")</f>
        <v/>
      </c>
      <c r="D93" t="str">
        <f>IF(LEN($C93)=0, "", IF('Library Prep'!$K$12 = "CD", VLOOKUP($C93, Indices!$G$8:$I$103, 2, FALSE), 'Library Prep'!$L86))</f>
        <v/>
      </c>
      <c r="E93" t="str">
        <f ca="1">IF(AND('Library Prep'!$K$12="CD", LEN(D93)&gt;0), VLOOKUP(D93, Indices!$E$8:$F$795, 2, FALSE), IF(LEN(D93)&gt;0, MID(VLOOKUP(D93, OFFSET(Indices!$G$8:$I$103, 0, MATCH("UD-" &amp; $C93, Indices!$G$6:$S$6,0)-1), 2,FALSE), 1, 7), ""))</f>
        <v/>
      </c>
      <c r="F93" t="str">
        <f ca="1">IF(AND('Library Prep'!$K$12="CD", LEN($C93)&gt;0), VLOOKUP($C93, Indices!$G$8:$I$103, 3, FALSE), IF(AND(LEN($C93)&gt;0, LEN($E93)&gt;0), VLOOKUP($E93&amp;"-7", Indices!$E:$F, 2,FALSE), ""))</f>
        <v/>
      </c>
      <c r="G93" t="str">
        <f ca="1">IF(AND('Library Prep'!$K$12="CD", LEN(F93)&gt;0), VLOOKUP(F93, Indices!$E$8:$F$795, 2, FALSE), E93)</f>
        <v/>
      </c>
      <c r="H93" t="str">
        <f ca="1">IF(AND('Library Prep'!$K$12 = "CD", LEN('Library Prep'!$B86)&gt;0), 'Library Prep'!$D86&amp;"", IF(LEN($G93)&gt;0, VLOOKUP(G93&amp;"-5", Indices!$E:$F, 2,FALSE), ""))</f>
        <v/>
      </c>
      <c r="I93" t="str">
        <f>IF(AND('Library Prep'!$K$12 &lt;&gt; "CD", LEN('Library Prep'!$D86)&gt;0), 'Library Prep'!$D86, "")</f>
        <v/>
      </c>
    </row>
    <row r="94" spans="1:9" x14ac:dyDescent="0.3">
      <c r="A94" t="str">
        <f>IF(LEN('Library Prep'!$B87)&gt;0,'Library Prep'!$B87,"")</f>
        <v/>
      </c>
      <c r="B94" t="str">
        <f>IF(AND(LEN(TRIM('Library Prep'!$C$2)) &gt; 0, LEN(TRIM('Library Prep'!$B87))&gt;0), 'Library Prep'!$B87 &amp; "-" &amp; 'Library Prep'!$C$2, "")</f>
        <v/>
      </c>
      <c r="C94" t="str">
        <f>IF(AND(LEN('Library Prep'!$K$12)&gt;0, LEN(TRIM('Library Prep'!$B87)) &gt; 0), IF('Library Prep'!$K$12="CD", 'Library Prep'!$L87, RIGHT('Library Prep'!$K87, 1)), "")</f>
        <v/>
      </c>
      <c r="D94" t="str">
        <f>IF(LEN($C94)=0, "", IF('Library Prep'!$K$12 = "CD", VLOOKUP($C94, Indices!$G$8:$I$103, 2, FALSE), 'Library Prep'!$L87))</f>
        <v/>
      </c>
      <c r="E94" t="str">
        <f ca="1">IF(AND('Library Prep'!$K$12="CD", LEN(D94)&gt;0), VLOOKUP(D94, Indices!$E$8:$F$795, 2, FALSE), IF(LEN(D94)&gt;0, MID(VLOOKUP(D94, OFFSET(Indices!$G$8:$I$103, 0, MATCH("UD-" &amp; $C94, Indices!$G$6:$S$6,0)-1), 2,FALSE), 1, 7), ""))</f>
        <v/>
      </c>
      <c r="F94" t="str">
        <f ca="1">IF(AND('Library Prep'!$K$12="CD", LEN($C94)&gt;0), VLOOKUP($C94, Indices!$G$8:$I$103, 3, FALSE), IF(AND(LEN($C94)&gt;0, LEN($E94)&gt;0), VLOOKUP($E94&amp;"-7", Indices!$E:$F, 2,FALSE), ""))</f>
        <v/>
      </c>
      <c r="G94" t="str">
        <f ca="1">IF(AND('Library Prep'!$K$12="CD", LEN(F94)&gt;0), VLOOKUP(F94, Indices!$E$8:$F$795, 2, FALSE), E94)</f>
        <v/>
      </c>
      <c r="H94" t="str">
        <f ca="1">IF(AND('Library Prep'!$K$12 = "CD", LEN('Library Prep'!$B87)&gt;0), 'Library Prep'!$D87&amp;"", IF(LEN($G94)&gt;0, VLOOKUP(G94&amp;"-5", Indices!$E:$F, 2,FALSE), ""))</f>
        <v/>
      </c>
      <c r="I94" t="str">
        <f>IF(AND('Library Prep'!$K$12 &lt;&gt; "CD", LEN('Library Prep'!$D87)&gt;0), 'Library Prep'!$D87, "")</f>
        <v/>
      </c>
    </row>
    <row r="95" spans="1:9" x14ac:dyDescent="0.3">
      <c r="A95" t="str">
        <f>IF(LEN('Library Prep'!$B88)&gt;0,'Library Prep'!$B88,"")</f>
        <v/>
      </c>
      <c r="B95" t="str">
        <f>IF(AND(LEN(TRIM('Library Prep'!$C$2)) &gt; 0, LEN(TRIM('Library Prep'!$B88))&gt;0), 'Library Prep'!$B88 &amp; "-" &amp; 'Library Prep'!$C$2, "")</f>
        <v/>
      </c>
      <c r="C95" t="str">
        <f>IF(AND(LEN('Library Prep'!$K$12)&gt;0, LEN(TRIM('Library Prep'!$B88)) &gt; 0), IF('Library Prep'!$K$12="CD", 'Library Prep'!$L88, RIGHT('Library Prep'!$K88, 1)), "")</f>
        <v/>
      </c>
      <c r="D95" t="str">
        <f>IF(LEN($C95)=0, "", IF('Library Prep'!$K$12 = "CD", VLOOKUP($C95, Indices!$G$8:$I$103, 2, FALSE), 'Library Prep'!$L88))</f>
        <v/>
      </c>
      <c r="E95" t="str">
        <f ca="1">IF(AND('Library Prep'!$K$12="CD", LEN(D95)&gt;0), VLOOKUP(D95, Indices!$E$8:$F$795, 2, FALSE), IF(LEN(D95)&gt;0, MID(VLOOKUP(D95, OFFSET(Indices!$G$8:$I$103, 0, MATCH("UD-" &amp; $C95, Indices!$G$6:$S$6,0)-1), 2,FALSE), 1, 7), ""))</f>
        <v/>
      </c>
      <c r="F95" t="str">
        <f ca="1">IF(AND('Library Prep'!$K$12="CD", LEN($C95)&gt;0), VLOOKUP($C95, Indices!$G$8:$I$103, 3, FALSE), IF(AND(LEN($C95)&gt;0, LEN($E95)&gt;0), VLOOKUP($E95&amp;"-7", Indices!$E:$F, 2,FALSE), ""))</f>
        <v/>
      </c>
      <c r="G95" t="str">
        <f ca="1">IF(AND('Library Prep'!$K$12="CD", LEN(F95)&gt;0), VLOOKUP(F95, Indices!$E$8:$F$795, 2, FALSE), E95)</f>
        <v/>
      </c>
      <c r="H95" t="str">
        <f ca="1">IF(AND('Library Prep'!$K$12 = "CD", LEN('Library Prep'!$B88)&gt;0), 'Library Prep'!$D88&amp;"", IF(LEN($G95)&gt;0, VLOOKUP(G95&amp;"-5", Indices!$E:$F, 2,FALSE), ""))</f>
        <v/>
      </c>
      <c r="I95" t="str">
        <f>IF(AND('Library Prep'!$K$12 &lt;&gt; "CD", LEN('Library Prep'!$D88)&gt;0), 'Library Prep'!$D88, "")</f>
        <v/>
      </c>
    </row>
    <row r="96" spans="1:9" x14ac:dyDescent="0.3">
      <c r="A96" t="str">
        <f>IF(LEN('Library Prep'!$B89)&gt;0,'Library Prep'!$B89,"")</f>
        <v/>
      </c>
      <c r="B96" t="str">
        <f>IF(AND(LEN(TRIM('Library Prep'!$C$2)) &gt; 0, LEN(TRIM('Library Prep'!$B89))&gt;0), 'Library Prep'!$B89 &amp; "-" &amp; 'Library Prep'!$C$2, "")</f>
        <v/>
      </c>
      <c r="C96" t="str">
        <f>IF(AND(LEN('Library Prep'!$K$12)&gt;0, LEN(TRIM('Library Prep'!$B89)) &gt; 0), IF('Library Prep'!$K$12="CD", 'Library Prep'!$L89, RIGHT('Library Prep'!$K89, 1)), "")</f>
        <v/>
      </c>
      <c r="D96" t="str">
        <f>IF(LEN($C96)=0, "", IF('Library Prep'!$K$12 = "CD", VLOOKUP($C96, Indices!$G$8:$I$103, 2, FALSE), 'Library Prep'!$L89))</f>
        <v/>
      </c>
      <c r="E96" t="str">
        <f ca="1">IF(AND('Library Prep'!$K$12="CD", LEN(D96)&gt;0), VLOOKUP(D96, Indices!$E$8:$F$795, 2, FALSE), IF(LEN(D96)&gt;0, MID(VLOOKUP(D96, OFFSET(Indices!$G$8:$I$103, 0, MATCH("UD-" &amp; $C96, Indices!$G$6:$S$6,0)-1), 2,FALSE), 1, 7), ""))</f>
        <v/>
      </c>
      <c r="F96" t="str">
        <f ca="1">IF(AND('Library Prep'!$K$12="CD", LEN($C96)&gt;0), VLOOKUP($C96, Indices!$G$8:$I$103, 3, FALSE), IF(AND(LEN($C96)&gt;0, LEN($E96)&gt;0), VLOOKUP($E96&amp;"-7", Indices!$E:$F, 2,FALSE), ""))</f>
        <v/>
      </c>
      <c r="G96" t="str">
        <f ca="1">IF(AND('Library Prep'!$K$12="CD", LEN(F96)&gt;0), VLOOKUP(F96, Indices!$E$8:$F$795, 2, FALSE), E96)</f>
        <v/>
      </c>
      <c r="H96" t="str">
        <f ca="1">IF(AND('Library Prep'!$K$12 = "CD", LEN('Library Prep'!$B89)&gt;0), 'Library Prep'!$D89&amp;"", IF(LEN($G96)&gt;0, VLOOKUP(G96&amp;"-5", Indices!$E:$F, 2,FALSE), ""))</f>
        <v/>
      </c>
      <c r="I96" t="str">
        <f>IF(AND('Library Prep'!$K$12 &lt;&gt; "CD", LEN('Library Prep'!$D89)&gt;0), 'Library Prep'!$D89, "")</f>
        <v/>
      </c>
    </row>
    <row r="97" spans="1:9" x14ac:dyDescent="0.3">
      <c r="A97" t="str">
        <f>IF(LEN('Library Prep'!$B90)&gt;0,'Library Prep'!$B90,"")</f>
        <v/>
      </c>
      <c r="B97" t="str">
        <f>IF(AND(LEN(TRIM('Library Prep'!$C$2)) &gt; 0, LEN(TRIM('Library Prep'!$B90))&gt;0), 'Library Prep'!$B90 &amp; "-" &amp; 'Library Prep'!$C$2, "")</f>
        <v/>
      </c>
      <c r="C97" t="str">
        <f>IF(AND(LEN('Library Prep'!$K$12)&gt;0, LEN(TRIM('Library Prep'!$B90)) &gt; 0), IF('Library Prep'!$K$12="CD", 'Library Prep'!$L90, RIGHT('Library Prep'!$K90, 1)), "")</f>
        <v/>
      </c>
      <c r="D97" t="str">
        <f>IF(LEN($C97)=0, "", IF('Library Prep'!$K$12 = "CD", VLOOKUP($C97, Indices!$G$8:$I$103, 2, FALSE), 'Library Prep'!$L90))</f>
        <v/>
      </c>
      <c r="E97" t="str">
        <f ca="1">IF(AND('Library Prep'!$K$12="CD", LEN(D97)&gt;0), VLOOKUP(D97, Indices!$E$8:$F$795, 2, FALSE), IF(LEN(D97)&gt;0, MID(VLOOKUP(D97, OFFSET(Indices!$G$8:$I$103, 0, MATCH("UD-" &amp; $C97, Indices!$G$6:$S$6,0)-1), 2,FALSE), 1, 7), ""))</f>
        <v/>
      </c>
      <c r="F97" t="str">
        <f ca="1">IF(AND('Library Prep'!$K$12="CD", LEN($C97)&gt;0), VLOOKUP($C97, Indices!$G$8:$I$103, 3, FALSE), IF(AND(LEN($C97)&gt;0, LEN($E97)&gt;0), VLOOKUP($E97&amp;"-7", Indices!$E:$F, 2,FALSE), ""))</f>
        <v/>
      </c>
      <c r="G97" t="str">
        <f ca="1">IF(AND('Library Prep'!$K$12="CD", LEN(F97)&gt;0), VLOOKUP(F97, Indices!$E$8:$F$795, 2, FALSE), E97)</f>
        <v/>
      </c>
      <c r="H97" t="str">
        <f ca="1">IF(AND('Library Prep'!$K$12 = "CD", LEN('Library Prep'!$B90)&gt;0), 'Library Prep'!$D90&amp;"", IF(LEN($G97)&gt;0, VLOOKUP(G97&amp;"-5", Indices!$E:$F, 2,FALSE), ""))</f>
        <v/>
      </c>
      <c r="I97" t="str">
        <f>IF(AND('Library Prep'!$K$12 &lt;&gt; "CD", LEN('Library Prep'!$D90)&gt;0), 'Library Prep'!$D90, "")</f>
        <v/>
      </c>
    </row>
    <row r="98" spans="1:9" x14ac:dyDescent="0.3">
      <c r="A98" t="str">
        <f>IF(LEN('Library Prep'!$B91)&gt;0,'Library Prep'!$B91,"")</f>
        <v/>
      </c>
      <c r="B98" t="str">
        <f>IF(AND(LEN(TRIM('Library Prep'!$C$2)) &gt; 0, LEN(TRIM('Library Prep'!$B91))&gt;0), 'Library Prep'!$B91 &amp; "-" &amp; 'Library Prep'!$C$2, "")</f>
        <v/>
      </c>
      <c r="C98" t="str">
        <f>IF(AND(LEN('Library Prep'!$K$12)&gt;0, LEN(TRIM('Library Prep'!$B91)) &gt; 0), IF('Library Prep'!$K$12="CD", 'Library Prep'!$L91, RIGHT('Library Prep'!$K91, 1)), "")</f>
        <v/>
      </c>
      <c r="D98" t="str">
        <f>IF(LEN($C98)=0, "", IF('Library Prep'!$K$12 = "CD", VLOOKUP($C98, Indices!$G$8:$I$103, 2, FALSE), 'Library Prep'!$L91))</f>
        <v/>
      </c>
      <c r="E98" t="str">
        <f ca="1">IF(AND('Library Prep'!$K$12="CD", LEN(D98)&gt;0), VLOOKUP(D98, Indices!$E$8:$F$795, 2, FALSE), IF(LEN(D98)&gt;0, MID(VLOOKUP(D98, OFFSET(Indices!$G$8:$I$103, 0, MATCH("UD-" &amp; $C98, Indices!$G$6:$S$6,0)-1), 2,FALSE), 1, 7), ""))</f>
        <v/>
      </c>
      <c r="F98" t="str">
        <f ca="1">IF(AND('Library Prep'!$K$12="CD", LEN($C98)&gt;0), VLOOKUP($C98, Indices!$G$8:$I$103, 3, FALSE), IF(AND(LEN($C98)&gt;0, LEN($E98)&gt;0), VLOOKUP($E98&amp;"-7", Indices!$E:$F, 2,FALSE), ""))</f>
        <v/>
      </c>
      <c r="G98" t="str">
        <f ca="1">IF(AND('Library Prep'!$K$12="CD", LEN(F98)&gt;0), VLOOKUP(F98, Indices!$E$8:$F$795, 2, FALSE), E98)</f>
        <v/>
      </c>
      <c r="H98" t="str">
        <f ca="1">IF(AND('Library Prep'!$K$12 = "CD", LEN('Library Prep'!$B91)&gt;0), 'Library Prep'!$D91&amp;"", IF(LEN($G98)&gt;0, VLOOKUP(G98&amp;"-5", Indices!$E:$F, 2,FALSE), ""))</f>
        <v/>
      </c>
      <c r="I98" t="str">
        <f>IF(AND('Library Prep'!$K$12 &lt;&gt; "CD", LEN('Library Prep'!$D91)&gt;0), 'Library Prep'!$D91, "")</f>
        <v/>
      </c>
    </row>
    <row r="99" spans="1:9" x14ac:dyDescent="0.3">
      <c r="A99" t="str">
        <f>IF(LEN('Library Prep'!$B92)&gt;0,'Library Prep'!$B92,"")</f>
        <v/>
      </c>
      <c r="B99" t="str">
        <f>IF(AND(LEN(TRIM('Library Prep'!$C$2)) &gt; 0, LEN(TRIM('Library Prep'!$B92))&gt;0), 'Library Prep'!$B92 &amp; "-" &amp; 'Library Prep'!$C$2, "")</f>
        <v/>
      </c>
      <c r="C99" t="str">
        <f>IF(AND(LEN('Library Prep'!$K$12)&gt;0, LEN(TRIM('Library Prep'!$B92)) &gt; 0), IF('Library Prep'!$K$12="CD", 'Library Prep'!$L92, RIGHT('Library Prep'!$K92, 1)), "")</f>
        <v/>
      </c>
      <c r="D99" t="str">
        <f>IF(LEN($C99)=0, "", IF('Library Prep'!$K$12 = "CD", VLOOKUP($C99, Indices!$G$8:$I$103, 2, FALSE), 'Library Prep'!$L92))</f>
        <v/>
      </c>
      <c r="E99" t="str">
        <f ca="1">IF(AND('Library Prep'!$K$12="CD", LEN(D99)&gt;0), VLOOKUP(D99, Indices!$E$8:$F$795, 2, FALSE), IF(LEN(D99)&gt;0, MID(VLOOKUP(D99, OFFSET(Indices!$G$8:$I$103, 0, MATCH("UD-" &amp; $C99, Indices!$G$6:$S$6,0)-1), 2,FALSE), 1, 7), ""))</f>
        <v/>
      </c>
      <c r="F99" t="str">
        <f ca="1">IF(AND('Library Prep'!$K$12="CD", LEN($C99)&gt;0), VLOOKUP($C99, Indices!$G$8:$I$103, 3, FALSE), IF(AND(LEN($C99)&gt;0, LEN($E99)&gt;0), VLOOKUP($E99&amp;"-7", Indices!$E:$F, 2,FALSE), ""))</f>
        <v/>
      </c>
      <c r="G99" t="str">
        <f ca="1">IF(AND('Library Prep'!$K$12="CD", LEN(F99)&gt;0), VLOOKUP(F99, Indices!$E$8:$F$795, 2, FALSE), E99)</f>
        <v/>
      </c>
      <c r="H99" t="str">
        <f ca="1">IF(AND('Library Prep'!$K$12 = "CD", LEN('Library Prep'!$B92)&gt;0), 'Library Prep'!$D92&amp;"", IF(LEN($G99)&gt;0, VLOOKUP(G99&amp;"-5", Indices!$E:$F, 2,FALSE), ""))</f>
        <v/>
      </c>
      <c r="I99" t="str">
        <f>IF(AND('Library Prep'!$K$12 &lt;&gt; "CD", LEN('Library Prep'!$D92)&gt;0), 'Library Prep'!$D92, "")</f>
        <v/>
      </c>
    </row>
    <row r="100" spans="1:9" x14ac:dyDescent="0.3">
      <c r="A100" t="str">
        <f>IF(LEN('Library Prep'!$B93)&gt;0,'Library Prep'!$B93,"")</f>
        <v/>
      </c>
      <c r="B100" t="str">
        <f>IF(AND(LEN(TRIM('Library Prep'!$C$2)) &gt; 0, LEN(TRIM('Library Prep'!$B93))&gt;0), 'Library Prep'!$B93 &amp; "-" &amp; 'Library Prep'!$C$2, "")</f>
        <v/>
      </c>
      <c r="C100" t="str">
        <f>IF(AND(LEN('Library Prep'!$K$12)&gt;0, LEN(TRIM('Library Prep'!$B93)) &gt; 0), IF('Library Prep'!$K$12="CD", 'Library Prep'!$L93, RIGHT('Library Prep'!$K93, 1)), "")</f>
        <v/>
      </c>
      <c r="D100" t="str">
        <f>IF(LEN($C100)=0, "", IF('Library Prep'!$K$12 = "CD", VLOOKUP($C100, Indices!$G$8:$I$103, 2, FALSE), 'Library Prep'!$L93))</f>
        <v/>
      </c>
      <c r="E100" t="str">
        <f ca="1">IF(AND('Library Prep'!$K$12="CD", LEN(D100)&gt;0), VLOOKUP(D100, Indices!$E$8:$F$795, 2, FALSE), IF(LEN(D100)&gt;0, MID(VLOOKUP(D100, OFFSET(Indices!$G$8:$I$103, 0, MATCH("UD-" &amp; $C100, Indices!$G$6:$S$6,0)-1), 2,FALSE), 1, 7), ""))</f>
        <v/>
      </c>
      <c r="F100" t="str">
        <f ca="1">IF(AND('Library Prep'!$K$12="CD", LEN($C100)&gt;0), VLOOKUP($C100, Indices!$G$8:$I$103, 3, FALSE), IF(AND(LEN($C100)&gt;0, LEN($E100)&gt;0), VLOOKUP($E100&amp;"-7", Indices!$E:$F, 2,FALSE), ""))</f>
        <v/>
      </c>
      <c r="G100" t="str">
        <f ca="1">IF(AND('Library Prep'!$K$12="CD", LEN(F100)&gt;0), VLOOKUP(F100, Indices!$E$8:$F$795, 2, FALSE), E100)</f>
        <v/>
      </c>
      <c r="H100" t="str">
        <f ca="1">IF(AND('Library Prep'!$K$12 = "CD", LEN('Library Prep'!$B93)&gt;0), 'Library Prep'!$D93&amp;"", IF(LEN($G100)&gt;0, VLOOKUP(G100&amp;"-5", Indices!$E:$F, 2,FALSE), ""))</f>
        <v/>
      </c>
      <c r="I100" t="str">
        <f>IF(AND('Library Prep'!$K$12 &lt;&gt; "CD", LEN('Library Prep'!$D93)&gt;0), 'Library Prep'!$D93, "")</f>
        <v/>
      </c>
    </row>
    <row r="101" spans="1:9" x14ac:dyDescent="0.3">
      <c r="A101" t="str">
        <f>IF(LEN('Library Prep'!$B94)&gt;0,'Library Prep'!$B94,"")</f>
        <v/>
      </c>
      <c r="B101" t="str">
        <f>IF(AND(LEN(TRIM('Library Prep'!$C$2)) &gt; 0, LEN(TRIM('Library Prep'!$B94))&gt;0), 'Library Prep'!$B94 &amp; "-" &amp; 'Library Prep'!$C$2, "")</f>
        <v/>
      </c>
      <c r="C101" t="str">
        <f>IF(AND(LEN('Library Prep'!$K$12)&gt;0, LEN(TRIM('Library Prep'!$B94)) &gt; 0), IF('Library Prep'!$K$12="CD", 'Library Prep'!$L94, RIGHT('Library Prep'!$K94, 1)), "")</f>
        <v/>
      </c>
      <c r="D101" t="str">
        <f>IF(LEN($C101)=0, "", IF('Library Prep'!$K$12 = "CD", VLOOKUP($C101, Indices!$G$8:$I$103, 2, FALSE), 'Library Prep'!$L94))</f>
        <v/>
      </c>
      <c r="E101" t="str">
        <f ca="1">IF(AND('Library Prep'!$K$12="CD", LEN(D101)&gt;0), VLOOKUP(D101, Indices!$E$8:$F$795, 2, FALSE), IF(LEN(D101)&gt;0, MID(VLOOKUP(D101, OFFSET(Indices!$G$8:$I$103, 0, MATCH("UD-" &amp; $C101, Indices!$G$6:$S$6,0)-1), 2,FALSE), 1, 7), ""))</f>
        <v/>
      </c>
      <c r="F101" t="str">
        <f ca="1">IF(AND('Library Prep'!$K$12="CD", LEN($C101)&gt;0), VLOOKUP($C101, Indices!$G$8:$I$103, 3, FALSE), IF(AND(LEN($C101)&gt;0, LEN($E101)&gt;0), VLOOKUP($E101&amp;"-7", Indices!$E:$F, 2,FALSE), ""))</f>
        <v/>
      </c>
      <c r="G101" t="str">
        <f ca="1">IF(AND('Library Prep'!$K$12="CD", LEN(F101)&gt;0), VLOOKUP(F101, Indices!$E$8:$F$795, 2, FALSE), E101)</f>
        <v/>
      </c>
      <c r="H101" t="str">
        <f ca="1">IF(AND('Library Prep'!$K$12 = "CD", LEN('Library Prep'!$B94)&gt;0), 'Library Prep'!$D94&amp;"", IF(LEN($G101)&gt;0, VLOOKUP(G101&amp;"-5", Indices!$E:$F, 2,FALSE), ""))</f>
        <v/>
      </c>
      <c r="I101" t="str">
        <f>IF(AND('Library Prep'!$K$12 &lt;&gt; "CD", LEN('Library Prep'!$D94)&gt;0), 'Library Prep'!$D94, "")</f>
        <v/>
      </c>
    </row>
    <row r="102" spans="1:9" x14ac:dyDescent="0.3">
      <c r="A102" t="str">
        <f>IF(LEN('Library Prep'!$B95)&gt;0,'Library Prep'!$B95,"")</f>
        <v/>
      </c>
      <c r="B102" t="str">
        <f>IF(AND(LEN(TRIM('Library Prep'!$C$2)) &gt; 0, LEN(TRIM('Library Prep'!$B95))&gt;0), 'Library Prep'!$B95 &amp; "-" &amp; 'Library Prep'!$C$2, "")</f>
        <v/>
      </c>
      <c r="C102" t="str">
        <f>IF(AND(LEN('Library Prep'!$K$12)&gt;0, LEN(TRIM('Library Prep'!$B95)) &gt; 0), IF('Library Prep'!$K$12="CD", 'Library Prep'!$L95, RIGHT('Library Prep'!$K95, 1)), "")</f>
        <v/>
      </c>
      <c r="D102" t="str">
        <f>IF(LEN($C102)=0, "", IF('Library Prep'!$K$12 = "CD", VLOOKUP($C102, Indices!$G$8:$I$103, 2, FALSE), 'Library Prep'!$L95))</f>
        <v/>
      </c>
      <c r="E102" t="str">
        <f ca="1">IF(AND('Library Prep'!$K$12="CD", LEN(D102)&gt;0), VLOOKUP(D102, Indices!$E$8:$F$795, 2, FALSE), IF(LEN(D102)&gt;0, MID(VLOOKUP(D102, OFFSET(Indices!$G$8:$I$103, 0, MATCH("UD-" &amp; $C102, Indices!$G$6:$S$6,0)-1), 2,FALSE), 1, 7), ""))</f>
        <v/>
      </c>
      <c r="F102" t="str">
        <f ca="1">IF(AND('Library Prep'!$K$12="CD", LEN($C102)&gt;0), VLOOKUP($C102, Indices!$G$8:$I$103, 3, FALSE), IF(AND(LEN($C102)&gt;0, LEN($E102)&gt;0), VLOOKUP($E102&amp;"-7", Indices!$E:$F, 2,FALSE), ""))</f>
        <v/>
      </c>
      <c r="G102" t="str">
        <f ca="1">IF(AND('Library Prep'!$K$12="CD", LEN(F102)&gt;0), VLOOKUP(F102, Indices!$E$8:$F$795, 2, FALSE), E102)</f>
        <v/>
      </c>
      <c r="H102" t="str">
        <f ca="1">IF(AND('Library Prep'!$K$12 = "CD", LEN('Library Prep'!$B95)&gt;0), 'Library Prep'!$D95&amp;"", IF(LEN($G102)&gt;0, VLOOKUP(G102&amp;"-5", Indices!$E:$F, 2,FALSE), ""))</f>
        <v/>
      </c>
      <c r="I102" t="str">
        <f>IF(AND('Library Prep'!$K$12 &lt;&gt; "CD", LEN('Library Prep'!$D95)&gt;0), 'Library Prep'!$D95, "")</f>
        <v/>
      </c>
    </row>
    <row r="103" spans="1:9" x14ac:dyDescent="0.3">
      <c r="A103" t="str">
        <f>IF(LEN('Library Prep'!$B96)&gt;0,'Library Prep'!$B96,"")</f>
        <v/>
      </c>
      <c r="B103" t="str">
        <f>IF(AND(LEN(TRIM('Library Prep'!$C$2)) &gt; 0, LEN(TRIM('Library Prep'!$B96))&gt;0), 'Library Prep'!$B96 &amp; "-" &amp; 'Library Prep'!$C$2, "")</f>
        <v/>
      </c>
      <c r="C103" t="str">
        <f>IF(AND(LEN('Library Prep'!$K$12)&gt;0, LEN(TRIM('Library Prep'!$B96)) &gt; 0), IF('Library Prep'!$K$12="CD", 'Library Prep'!$L96, RIGHT('Library Prep'!$K96, 1)), "")</f>
        <v/>
      </c>
      <c r="D103" t="str">
        <f>IF(LEN($C103)=0, "", IF('Library Prep'!$K$12 = "CD", VLOOKUP($C103, Indices!$G$8:$I$103, 2, FALSE), 'Library Prep'!$L96))</f>
        <v/>
      </c>
      <c r="E103" t="str">
        <f ca="1">IF(AND('Library Prep'!$K$12="CD", LEN(D103)&gt;0), VLOOKUP(D103, Indices!$E$8:$F$795, 2, FALSE), IF(LEN(D103)&gt;0, MID(VLOOKUP(D103, OFFSET(Indices!$G$8:$I$103, 0, MATCH("UD-" &amp; $C103, Indices!$G$6:$S$6,0)-1), 2,FALSE), 1, 7), ""))</f>
        <v/>
      </c>
      <c r="F103" t="str">
        <f ca="1">IF(AND('Library Prep'!$K$12="CD", LEN($C103)&gt;0), VLOOKUP($C103, Indices!$G$8:$I$103, 3, FALSE), IF(AND(LEN($C103)&gt;0, LEN($E103)&gt;0), VLOOKUP($E103&amp;"-7", Indices!$E:$F, 2,FALSE), ""))</f>
        <v/>
      </c>
      <c r="G103" t="str">
        <f ca="1">IF(AND('Library Prep'!$K$12="CD", LEN(F103)&gt;0), VLOOKUP(F103, Indices!$E$8:$F$795, 2, FALSE), E103)</f>
        <v/>
      </c>
      <c r="H103" t="str">
        <f ca="1">IF(AND('Library Prep'!$K$12 = "CD", LEN('Library Prep'!$B96)&gt;0), 'Library Prep'!$D96&amp;"", IF(LEN($G103)&gt;0, VLOOKUP(G103&amp;"-5", Indices!$E:$F, 2,FALSE), ""))</f>
        <v/>
      </c>
      <c r="I103" t="str">
        <f>IF(AND('Library Prep'!$K$12 &lt;&gt; "CD", LEN('Library Prep'!$D96)&gt;0), 'Library Prep'!$D96, "")</f>
        <v/>
      </c>
    </row>
    <row r="104" spans="1:9" x14ac:dyDescent="0.3">
      <c r="A104" t="str">
        <f>IF(LEN('Library Prep'!$B97)&gt;0,'Library Prep'!$B97,"")</f>
        <v/>
      </c>
      <c r="B104" t="str">
        <f>IF(AND(LEN(TRIM('Library Prep'!$C$2)) &gt; 0, LEN(TRIM('Library Prep'!$B97))&gt;0), 'Library Prep'!$B97 &amp; "-" &amp; 'Library Prep'!$C$2, "")</f>
        <v/>
      </c>
      <c r="C104" t="str">
        <f>IF(AND(LEN('Library Prep'!$K$12)&gt;0, LEN(TRIM('Library Prep'!$B97)) &gt; 0), IF('Library Prep'!$K$12="CD", 'Library Prep'!$L97, RIGHT('Library Prep'!$K97, 1)), "")</f>
        <v/>
      </c>
      <c r="D104" t="str">
        <f>IF(LEN($C104)=0, "", IF('Library Prep'!$K$12 = "CD", VLOOKUP($C104, Indices!$G$8:$I$103, 2, FALSE), 'Library Prep'!$L97))</f>
        <v/>
      </c>
      <c r="E104" t="str">
        <f ca="1">IF(AND('Library Prep'!$K$12="CD", LEN(D104)&gt;0), VLOOKUP(D104, Indices!$E$8:$F$795, 2, FALSE), IF(LEN(D104)&gt;0, MID(VLOOKUP(D104, OFFSET(Indices!$G$8:$I$103, 0, MATCH("UD-" &amp; $C104, Indices!$G$6:$S$6,0)-1), 2,FALSE), 1, 7), ""))</f>
        <v/>
      </c>
      <c r="F104" t="str">
        <f ca="1">IF(AND('Library Prep'!$K$12="CD", LEN($C104)&gt;0), VLOOKUP($C104, Indices!$G$8:$I$103, 3, FALSE), IF(AND(LEN($C104)&gt;0, LEN($E104)&gt;0), VLOOKUP($E104&amp;"-7", Indices!$E:$F, 2,FALSE), ""))</f>
        <v/>
      </c>
      <c r="G104" t="str">
        <f ca="1">IF(AND('Library Prep'!$K$12="CD", LEN(F104)&gt;0), VLOOKUP(F104, Indices!$E$8:$F$795, 2, FALSE), E104)</f>
        <v/>
      </c>
      <c r="H104" t="str">
        <f ca="1">IF(AND('Library Prep'!$K$12 = "CD", LEN('Library Prep'!$B97)&gt;0), 'Library Prep'!$D97&amp;"", IF(LEN($G104)&gt;0, VLOOKUP(G104&amp;"-5", Indices!$E:$F, 2,FALSE), ""))</f>
        <v/>
      </c>
      <c r="I104" t="str">
        <f>IF(AND('Library Prep'!$K$12 &lt;&gt; "CD", LEN('Library Prep'!$D97)&gt;0), 'Library Prep'!$D97, "")</f>
        <v/>
      </c>
    </row>
    <row r="105" spans="1:9" x14ac:dyDescent="0.3">
      <c r="A105" t="str">
        <f>IF(LEN('Library Prep'!$B98)&gt;0,'Library Prep'!$B98,"")</f>
        <v/>
      </c>
      <c r="B105" t="str">
        <f>IF(AND(LEN(TRIM('Library Prep'!$C$2)) &gt; 0, LEN(TRIM('Library Prep'!$B98))&gt;0), 'Library Prep'!$B98 &amp; "-" &amp; 'Library Prep'!$C$2, "")</f>
        <v/>
      </c>
      <c r="C105" t="str">
        <f>IF(AND(LEN('Library Prep'!$K$12)&gt;0, LEN(TRIM('Library Prep'!$B98)) &gt; 0), IF('Library Prep'!$K$12="CD", 'Library Prep'!$L98, RIGHT('Library Prep'!$K98, 1)), "")</f>
        <v/>
      </c>
      <c r="D105" t="str">
        <f>IF(LEN($C105)=0, "", IF('Library Prep'!$K$12 = "CD", VLOOKUP($C105, Indices!$G$8:$I$103, 2, FALSE), 'Library Prep'!$L98))</f>
        <v/>
      </c>
      <c r="E105" t="str">
        <f ca="1">IF(AND('Library Prep'!$K$12="CD", LEN(D105)&gt;0), VLOOKUP(D105, Indices!$E$8:$F$795, 2, FALSE), IF(LEN(D105)&gt;0, MID(VLOOKUP(D105, OFFSET(Indices!$G$8:$I$103, 0, MATCH("UD-" &amp; $C105, Indices!$G$6:$S$6,0)-1), 2,FALSE), 1, 7), ""))</f>
        <v/>
      </c>
      <c r="F105" t="str">
        <f ca="1">IF(AND('Library Prep'!$K$12="CD", LEN($C105)&gt;0), VLOOKUP($C105, Indices!$G$8:$I$103, 3, FALSE), IF(AND(LEN($C105)&gt;0, LEN($E105)&gt;0), VLOOKUP($E105&amp;"-7", Indices!$E:$F, 2,FALSE), ""))</f>
        <v/>
      </c>
      <c r="G105" t="str">
        <f ca="1">IF(AND('Library Prep'!$K$12="CD", LEN(F105)&gt;0), VLOOKUP(F105, Indices!$E$8:$F$795, 2, FALSE), E105)</f>
        <v/>
      </c>
      <c r="H105" t="str">
        <f ca="1">IF(AND('Library Prep'!$K$12 = "CD", LEN('Library Prep'!$B98)&gt;0), 'Library Prep'!$D98&amp;"", IF(LEN($G105)&gt;0, VLOOKUP(G105&amp;"-5", Indices!$E:$F, 2,FALSE), ""))</f>
        <v/>
      </c>
      <c r="I105" t="str">
        <f>IF(AND('Library Prep'!$K$12 &lt;&gt; "CD", LEN('Library Prep'!$D98)&gt;0), 'Library Prep'!$D98, "")</f>
        <v/>
      </c>
    </row>
    <row r="106" spans="1:9" x14ac:dyDescent="0.3">
      <c r="A106" t="str">
        <f>IF(LEN('Library Prep'!$B99)&gt;0,'Library Prep'!$B99,"")</f>
        <v/>
      </c>
      <c r="B106" t="str">
        <f>IF(AND(LEN(TRIM('Library Prep'!$C$2)) &gt; 0, LEN(TRIM('Library Prep'!$B99))&gt;0), 'Library Prep'!$B99 &amp; "-" &amp; 'Library Prep'!$C$2, "")</f>
        <v/>
      </c>
      <c r="C106" t="str">
        <f>IF(AND(LEN('Library Prep'!$K$12)&gt;0, LEN(TRIM('Library Prep'!$B99)) &gt; 0), IF('Library Prep'!$K$12="CD", 'Library Prep'!$L99, RIGHT('Library Prep'!$K99, 1)), "")</f>
        <v/>
      </c>
      <c r="D106" t="str">
        <f>IF(LEN($C106)=0, "", IF('Library Prep'!$K$12 = "CD", VLOOKUP($C106, Indices!$G$8:$I$103, 2, FALSE), 'Library Prep'!$L99))</f>
        <v/>
      </c>
      <c r="E106" t="str">
        <f ca="1">IF(AND('Library Prep'!$K$12="CD", LEN(D106)&gt;0), VLOOKUP(D106, Indices!$E$8:$F$795, 2, FALSE), IF(LEN(D106)&gt;0, MID(VLOOKUP(D106, OFFSET(Indices!$G$8:$I$103, 0, MATCH("UD-" &amp; $C106, Indices!$G$6:$S$6,0)-1), 2,FALSE), 1, 7), ""))</f>
        <v/>
      </c>
      <c r="F106" t="str">
        <f ca="1">IF(AND('Library Prep'!$K$12="CD", LEN($C106)&gt;0), VLOOKUP($C106, Indices!$G$8:$I$103, 3, FALSE), IF(AND(LEN($C106)&gt;0, LEN($E106)&gt;0), VLOOKUP($E106&amp;"-7", Indices!$E:$F, 2,FALSE), ""))</f>
        <v/>
      </c>
      <c r="G106" t="str">
        <f ca="1">IF(AND('Library Prep'!$K$12="CD", LEN(F106)&gt;0), VLOOKUP(F106, Indices!$E$8:$F$795, 2, FALSE), E106)</f>
        <v/>
      </c>
      <c r="H106" t="str">
        <f ca="1">IF(AND('Library Prep'!$K$12 = "CD", LEN('Library Prep'!$B99)&gt;0), 'Library Prep'!$D99&amp;"", IF(LEN($G106)&gt;0, VLOOKUP(G106&amp;"-5", Indices!$E:$F, 2,FALSE), ""))</f>
        <v/>
      </c>
      <c r="I106" t="str">
        <f>IF(AND('Library Prep'!$K$12 &lt;&gt; "CD", LEN('Library Prep'!$D99)&gt;0), 'Library Prep'!$D99, "")</f>
        <v/>
      </c>
    </row>
    <row r="107" spans="1:9" x14ac:dyDescent="0.3">
      <c r="A107" t="str">
        <f>IF(LEN('Library Prep'!$B100)&gt;0,'Library Prep'!$B100,"")</f>
        <v/>
      </c>
      <c r="B107" t="str">
        <f>IF(AND(LEN(TRIM('Library Prep'!$C$2)) &gt; 0, LEN(TRIM('Library Prep'!$B100))&gt;0), 'Library Prep'!$B100 &amp; "-" &amp; 'Library Prep'!$C$2, "")</f>
        <v/>
      </c>
      <c r="C107" t="str">
        <f>IF(AND(LEN('Library Prep'!$K$12)&gt;0, LEN(TRIM('Library Prep'!$B100)) &gt; 0), IF('Library Prep'!$K$12="CD", 'Library Prep'!$L100, RIGHT('Library Prep'!$K100, 1)), "")</f>
        <v/>
      </c>
      <c r="D107" t="str">
        <f>IF(LEN($C107)=0, "", IF('Library Prep'!$K$12 = "CD", VLOOKUP($C107, Indices!$G$8:$I$103, 2, FALSE), 'Library Prep'!$L100))</f>
        <v/>
      </c>
      <c r="E107" t="str">
        <f ca="1">IF(AND('Library Prep'!$K$12="CD", LEN(D107)&gt;0), VLOOKUP(D107, Indices!$E$8:$F$795, 2, FALSE), IF(LEN(D107)&gt;0, MID(VLOOKUP(D107, OFFSET(Indices!$G$8:$I$103, 0, MATCH("UD-" &amp; $C107, Indices!$G$6:$S$6,0)-1), 2,FALSE), 1, 7), ""))</f>
        <v/>
      </c>
      <c r="F107" t="str">
        <f ca="1">IF(AND('Library Prep'!$K$12="CD", LEN($C107)&gt;0), VLOOKUP($C107, Indices!$G$8:$I$103, 3, FALSE), IF(AND(LEN($C107)&gt;0, LEN($E107)&gt;0), VLOOKUP($E107&amp;"-7", Indices!$E:$F, 2,FALSE), ""))</f>
        <v/>
      </c>
      <c r="G107" t="str">
        <f ca="1">IF(AND('Library Prep'!$K$12="CD", LEN(F107)&gt;0), VLOOKUP(F107, Indices!$E$8:$F$795, 2, FALSE), E107)</f>
        <v/>
      </c>
      <c r="H107" t="str">
        <f ca="1">IF(AND('Library Prep'!$K$12 = "CD", LEN('Library Prep'!$B100)&gt;0), 'Library Prep'!$D100&amp;"", IF(LEN($G107)&gt;0, VLOOKUP(G107&amp;"-5", Indices!$E:$F, 2,FALSE), ""))</f>
        <v/>
      </c>
      <c r="I107" t="str">
        <f>IF(AND('Library Prep'!$K$12 &lt;&gt; "CD", LEN('Library Prep'!$D100)&gt;0), 'Library Prep'!$D100, "")</f>
        <v/>
      </c>
    </row>
    <row r="108" spans="1:9" x14ac:dyDescent="0.3">
      <c r="A108" t="str">
        <f>IF(LEN('Library Prep'!$B101)&gt;0,'Library Prep'!$B101,"")</f>
        <v/>
      </c>
      <c r="B108" t="str">
        <f>IF(AND(LEN(TRIM('Library Prep'!$C$2)) &gt; 0, LEN(TRIM('Library Prep'!$B101))&gt;0), 'Library Prep'!$B101 &amp; "-" &amp; 'Library Prep'!$C$2, "")</f>
        <v/>
      </c>
      <c r="C108" t="str">
        <f>IF(AND(LEN('Library Prep'!$K$12)&gt;0, LEN(TRIM('Library Prep'!$B101)) &gt; 0), IF('Library Prep'!$K$12="CD", 'Library Prep'!$L101, RIGHT('Library Prep'!$K101, 1)), "")</f>
        <v/>
      </c>
      <c r="D108" t="str">
        <f>IF(LEN($C108)=0, "", IF('Library Prep'!$K$12 = "CD", VLOOKUP($C108, Indices!$G$8:$I$103, 2, FALSE), 'Library Prep'!$L101))</f>
        <v/>
      </c>
      <c r="E108" t="str">
        <f ca="1">IF(AND('Library Prep'!$K$12="CD", LEN(D108)&gt;0), VLOOKUP(D108, Indices!$E$8:$F$795, 2, FALSE), IF(LEN(D108)&gt;0, MID(VLOOKUP(D108, OFFSET(Indices!$G$8:$I$103, 0, MATCH("UD-" &amp; $C108, Indices!$G$6:$S$6,0)-1), 2,FALSE), 1, 7), ""))</f>
        <v/>
      </c>
      <c r="F108" t="str">
        <f ca="1">IF(AND('Library Prep'!$K$12="CD", LEN($C108)&gt;0), VLOOKUP($C108, Indices!$G$8:$I$103, 3, FALSE), IF(AND(LEN($C108)&gt;0, LEN($E108)&gt;0), VLOOKUP($E108&amp;"-7", Indices!$E:$F, 2,FALSE), ""))</f>
        <v/>
      </c>
      <c r="G108" t="str">
        <f ca="1">IF(AND('Library Prep'!$K$12="CD", LEN(F108)&gt;0), VLOOKUP(F108, Indices!$E$8:$F$795, 2, FALSE), E108)</f>
        <v/>
      </c>
      <c r="H108" t="str">
        <f ca="1">IF(AND('Library Prep'!$K$12 = "CD", LEN('Library Prep'!$B101)&gt;0), 'Library Prep'!$D101&amp;"", IF(LEN($G108)&gt;0, VLOOKUP(G108&amp;"-5", Indices!$E:$F, 2,FALSE), ""))</f>
        <v/>
      </c>
      <c r="I108" t="str">
        <f>IF(AND('Library Prep'!$K$12 &lt;&gt; "CD", LEN('Library Prep'!$D101)&gt;0), 'Library Prep'!$D101, "")</f>
        <v/>
      </c>
    </row>
    <row r="109" spans="1:9" x14ac:dyDescent="0.3">
      <c r="A109" t="str">
        <f>IF(LEN('Library Prep'!$B102)&gt;0,'Library Prep'!$B102,"")</f>
        <v/>
      </c>
      <c r="B109" t="str">
        <f>IF(AND(LEN(TRIM('Library Prep'!$C$2)) &gt; 0, LEN(TRIM('Library Prep'!$B102))&gt;0), 'Library Prep'!$B102 &amp; "-" &amp; 'Library Prep'!$C$2, "")</f>
        <v/>
      </c>
      <c r="C109" t="str">
        <f>IF(AND(LEN('Library Prep'!$K$12)&gt;0, LEN(TRIM('Library Prep'!$B102)) &gt; 0), IF('Library Prep'!$K$12="CD", 'Library Prep'!$L102, RIGHT('Library Prep'!$K102, 1)), "")</f>
        <v/>
      </c>
      <c r="D109" t="str">
        <f>IF(LEN($C109)=0, "", IF('Library Prep'!$K$12 = "CD", VLOOKUP($C109, Indices!$G$8:$I$103, 2, FALSE), 'Library Prep'!$L102))</f>
        <v/>
      </c>
      <c r="E109" t="str">
        <f ca="1">IF(AND('Library Prep'!$K$12="CD", LEN(D109)&gt;0), VLOOKUP(D109, Indices!$E$8:$F$795, 2, FALSE), IF(LEN(D109)&gt;0, MID(VLOOKUP(D109, OFFSET(Indices!$G$8:$I$103, 0, MATCH("UD-" &amp; $C109, Indices!$G$6:$S$6,0)-1), 2,FALSE), 1, 7), ""))</f>
        <v/>
      </c>
      <c r="F109" t="str">
        <f ca="1">IF(AND('Library Prep'!$K$12="CD", LEN($C109)&gt;0), VLOOKUP($C109, Indices!$G$8:$I$103, 3, FALSE), IF(AND(LEN($C109)&gt;0, LEN($E109)&gt;0), VLOOKUP($E109&amp;"-7", Indices!$E:$F, 2,FALSE), ""))</f>
        <v/>
      </c>
      <c r="G109" t="str">
        <f ca="1">IF(AND('Library Prep'!$K$12="CD", LEN(F109)&gt;0), VLOOKUP(F109, Indices!$E$8:$F$795, 2, FALSE), E109)</f>
        <v/>
      </c>
      <c r="H109" t="str">
        <f ca="1">IF(AND('Library Prep'!$K$12 = "CD", LEN('Library Prep'!$B102)&gt;0), 'Library Prep'!$D102&amp;"", IF(LEN($G109)&gt;0, VLOOKUP(G109&amp;"-5", Indices!$E:$F, 2,FALSE), ""))</f>
        <v/>
      </c>
      <c r="I109" t="str">
        <f>IF(AND('Library Prep'!$K$12 &lt;&gt; "CD", LEN('Library Prep'!$D102)&gt;0), 'Library Prep'!$D102, "")</f>
        <v/>
      </c>
    </row>
    <row r="110" spans="1:9" x14ac:dyDescent="0.3">
      <c r="A110" t="str">
        <f>IF(LEN('Library Prep'!$B103)&gt;0,'Library Prep'!$B103,"")</f>
        <v/>
      </c>
      <c r="B110" t="str">
        <f>IF(AND(LEN(TRIM('Library Prep'!$C$2)) &gt; 0, LEN(TRIM('Library Prep'!$B103))&gt;0), 'Library Prep'!$B103 &amp; "-" &amp; 'Library Prep'!$C$2, "")</f>
        <v/>
      </c>
      <c r="C110" t="str">
        <f>IF(AND(LEN('Library Prep'!$K$12)&gt;0, LEN(TRIM('Library Prep'!$B103)) &gt; 0), IF('Library Prep'!$K$12="CD", 'Library Prep'!$L103, RIGHT('Library Prep'!$K103, 1)), "")</f>
        <v/>
      </c>
      <c r="D110" t="str">
        <f>IF(LEN($C110)=0, "", IF('Library Prep'!$K$12 = "CD", VLOOKUP($C110, Indices!$G$8:$I$103, 2, FALSE), 'Library Prep'!$L103))</f>
        <v/>
      </c>
      <c r="E110" t="str">
        <f ca="1">IF(AND('Library Prep'!$K$12="CD", LEN(D110)&gt;0), VLOOKUP(D110, Indices!$E$8:$F$795, 2, FALSE), IF(LEN(D110)&gt;0, MID(VLOOKUP(D110, OFFSET(Indices!$G$8:$I$103, 0, MATCH("UD-" &amp; $C110, Indices!$G$6:$S$6,0)-1), 2,FALSE), 1, 7), ""))</f>
        <v/>
      </c>
      <c r="F110" t="str">
        <f ca="1">IF(AND('Library Prep'!$K$12="CD", LEN($C110)&gt;0), VLOOKUP($C110, Indices!$G$8:$I$103, 3, FALSE), IF(AND(LEN($C110)&gt;0, LEN($E110)&gt;0), VLOOKUP($E110&amp;"-7", Indices!$E:$F, 2,FALSE), ""))</f>
        <v/>
      </c>
      <c r="G110" t="str">
        <f ca="1">IF(AND('Library Prep'!$K$12="CD", LEN(F110)&gt;0), VLOOKUP(F110, Indices!$E$8:$F$795, 2, FALSE), E110)</f>
        <v/>
      </c>
      <c r="H110" t="str">
        <f ca="1">IF(AND('Library Prep'!$K$12 = "CD", LEN('Library Prep'!$B103)&gt;0), 'Library Prep'!$D103&amp;"", IF(LEN($G110)&gt;0, VLOOKUP(G110&amp;"-5", Indices!$E:$F, 2,FALSE), ""))</f>
        <v/>
      </c>
      <c r="I110" t="str">
        <f>IF(AND('Library Prep'!$K$12 &lt;&gt; "CD", LEN('Library Prep'!$D103)&gt;0), 'Library Prep'!$D103, "")</f>
        <v/>
      </c>
    </row>
    <row r="111" spans="1:9" x14ac:dyDescent="0.3">
      <c r="A111" t="str">
        <f>IF(LEN('Library Prep'!$B104)&gt;0,'Library Prep'!$B104,"")</f>
        <v/>
      </c>
      <c r="B111" t="str">
        <f>IF(AND(LEN(TRIM('Library Prep'!$C$2)) &gt; 0, LEN(TRIM('Library Prep'!$B104))&gt;0), 'Library Prep'!$B104 &amp; "-" &amp; 'Library Prep'!$C$2, "")</f>
        <v/>
      </c>
      <c r="C111" t="str">
        <f>IF(AND(LEN('Library Prep'!$K$12)&gt;0, LEN(TRIM('Library Prep'!$B104)) &gt; 0), IF('Library Prep'!$K$12="CD", 'Library Prep'!$L104, RIGHT('Library Prep'!$K104, 1)), "")</f>
        <v/>
      </c>
      <c r="D111" t="str">
        <f>IF(LEN($C111)=0, "", IF('Library Prep'!$K$12 = "CD", VLOOKUP($C111, Indices!$G$8:$I$103, 2, FALSE), 'Library Prep'!$L104))</f>
        <v/>
      </c>
      <c r="E111" t="str">
        <f ca="1">IF(AND('Library Prep'!$K$12="CD", LEN(D111)&gt;0), VLOOKUP(D111, Indices!$E$8:$F$795, 2, FALSE), IF(LEN(D111)&gt;0, MID(VLOOKUP(D111, OFFSET(Indices!$G$8:$I$103, 0, MATCH("UD-" &amp; $C111, Indices!$G$6:$S$6,0)-1), 2,FALSE), 1, 7), ""))</f>
        <v/>
      </c>
      <c r="F111" t="str">
        <f ca="1">IF(AND('Library Prep'!$K$12="CD", LEN($C111)&gt;0), VLOOKUP($C111, Indices!$G$8:$I$103, 3, FALSE), IF(AND(LEN($C111)&gt;0, LEN($E111)&gt;0), VLOOKUP($E111&amp;"-7", Indices!$E:$F, 2,FALSE), ""))</f>
        <v/>
      </c>
      <c r="G111" t="str">
        <f ca="1">IF(AND('Library Prep'!$K$12="CD", LEN(F111)&gt;0), VLOOKUP(F111, Indices!$E$8:$F$795, 2, FALSE), E111)</f>
        <v/>
      </c>
      <c r="H111" t="str">
        <f ca="1">IF(AND('Library Prep'!$K$12 = "CD", LEN('Library Prep'!$B104)&gt;0), 'Library Prep'!$D104&amp;"", IF(LEN($G111)&gt;0, VLOOKUP(G111&amp;"-5", Indices!$E:$F, 2,FALSE), ""))</f>
        <v/>
      </c>
      <c r="I111" t="str">
        <f>IF(AND('Library Prep'!$K$12 &lt;&gt; "CD", LEN('Library Prep'!$D104)&gt;0), 'Library Prep'!$D104, "")</f>
        <v/>
      </c>
    </row>
    <row r="112" spans="1:9" x14ac:dyDescent="0.3">
      <c r="A112" t="str">
        <f>IF(LEN('Library Prep'!$B105)&gt;0,'Library Prep'!$B105,"")</f>
        <v/>
      </c>
      <c r="B112" t="str">
        <f>IF(AND(LEN(TRIM('Library Prep'!$C$2)) &gt; 0, LEN(TRIM('Library Prep'!$B105))&gt;0), 'Library Prep'!$B105 &amp; "-" &amp; 'Library Prep'!$C$2, "")</f>
        <v/>
      </c>
      <c r="C112" t="str">
        <f>IF(AND(LEN('Library Prep'!$K$12)&gt;0, LEN(TRIM('Library Prep'!$B105)) &gt; 0), IF('Library Prep'!$K$12="CD", 'Library Prep'!$L105, RIGHT('Library Prep'!$K105, 1)), "")</f>
        <v/>
      </c>
      <c r="D112" t="str">
        <f>IF(LEN($C112)=0, "", IF('Library Prep'!$K$12 = "CD", VLOOKUP($C112, Indices!$G$8:$I$103, 2, FALSE), 'Library Prep'!$L105))</f>
        <v/>
      </c>
      <c r="E112" t="str">
        <f ca="1">IF(AND('Library Prep'!$K$12="CD", LEN(D112)&gt;0), VLOOKUP(D112, Indices!$E$8:$F$795, 2, FALSE), IF(LEN(D112)&gt;0, MID(VLOOKUP(D112, OFFSET(Indices!$G$8:$I$103, 0, MATCH("UD-" &amp; $C112, Indices!$G$6:$S$6,0)-1), 2,FALSE), 1, 7), ""))</f>
        <v/>
      </c>
      <c r="F112" t="str">
        <f ca="1">IF(AND('Library Prep'!$K$12="CD", LEN($C112)&gt;0), VLOOKUP($C112, Indices!$G$8:$I$103, 3, FALSE), IF(AND(LEN($C112)&gt;0, LEN($E112)&gt;0), VLOOKUP($E112&amp;"-7", Indices!$E:$F, 2,FALSE), ""))</f>
        <v/>
      </c>
      <c r="G112" t="str">
        <f ca="1">IF(AND('Library Prep'!$K$12="CD", LEN(F112)&gt;0), VLOOKUP(F112, Indices!$E$8:$F$795, 2, FALSE), E112)</f>
        <v/>
      </c>
      <c r="H112" t="str">
        <f ca="1">IF(AND('Library Prep'!$K$12 = "CD", LEN('Library Prep'!$B105)&gt;0), 'Library Prep'!$D105&amp;"", IF(LEN($G112)&gt;0, VLOOKUP(G112&amp;"-5", Indices!$E:$F, 2,FALSE), ""))</f>
        <v/>
      </c>
      <c r="I112" t="str">
        <f>IF(AND('Library Prep'!$K$12 &lt;&gt; "CD", LEN('Library Prep'!$D105)&gt;0), 'Library Prep'!$D105, "")</f>
        <v/>
      </c>
    </row>
    <row r="113" spans="1:9" x14ac:dyDescent="0.3">
      <c r="A113" t="str">
        <f>IF(LEN('Library Prep'!$B106)&gt;0,'Library Prep'!$B106,"")</f>
        <v/>
      </c>
      <c r="B113" t="str">
        <f>IF(AND(LEN(TRIM('Library Prep'!$C$2)) &gt; 0, LEN(TRIM('Library Prep'!$B106))&gt;0), 'Library Prep'!$B106 &amp; "-" &amp; 'Library Prep'!$C$2, "")</f>
        <v/>
      </c>
      <c r="C113" t="str">
        <f>IF(AND(LEN('Library Prep'!$K$12)&gt;0, LEN(TRIM('Library Prep'!$B106)) &gt; 0), IF('Library Prep'!$K$12="CD", 'Library Prep'!$L106, RIGHT('Library Prep'!$K106, 1)), "")</f>
        <v/>
      </c>
      <c r="D113" t="str">
        <f>IF(LEN($C113)=0, "", IF('Library Prep'!$K$12 = "CD", VLOOKUP($C113, Indices!$G$8:$I$103, 2, FALSE), 'Library Prep'!$L106))</f>
        <v/>
      </c>
      <c r="E113" t="str">
        <f ca="1">IF(AND('Library Prep'!$K$12="CD", LEN(D113)&gt;0), VLOOKUP(D113, Indices!$E$8:$F$795, 2, FALSE), IF(LEN(D113)&gt;0, MID(VLOOKUP(D113, OFFSET(Indices!$G$8:$I$103, 0, MATCH("UD-" &amp; $C113, Indices!$G$6:$S$6,0)-1), 2,FALSE), 1, 7), ""))</f>
        <v/>
      </c>
      <c r="F113" t="str">
        <f ca="1">IF(AND('Library Prep'!$K$12="CD", LEN($C113)&gt;0), VLOOKUP($C113, Indices!$G$8:$I$103, 3, FALSE), IF(AND(LEN($C113)&gt;0, LEN($E113)&gt;0), VLOOKUP($E113&amp;"-7", Indices!$E:$F, 2,FALSE), ""))</f>
        <v/>
      </c>
      <c r="G113" t="str">
        <f ca="1">IF(AND('Library Prep'!$K$12="CD", LEN(F113)&gt;0), VLOOKUP(F113, Indices!$E$8:$F$795, 2, FALSE), E113)</f>
        <v/>
      </c>
      <c r="H113" t="str">
        <f ca="1">IF(AND('Library Prep'!$K$12 = "CD", LEN('Library Prep'!$B106)&gt;0), 'Library Prep'!$D106&amp;"", IF(LEN($G113)&gt;0, VLOOKUP(G113&amp;"-5", Indices!$E:$F, 2,FALSE), ""))</f>
        <v/>
      </c>
      <c r="I113" t="str">
        <f>IF(AND('Library Prep'!$K$12 &lt;&gt; "CD", LEN('Library Prep'!$D106)&gt;0), 'Library Prep'!$D106, "")</f>
        <v/>
      </c>
    </row>
    <row r="114" spans="1:9" x14ac:dyDescent="0.3">
      <c r="A114" t="str">
        <f>IF(LEN('Library Prep'!$B107)&gt;0,'Library Prep'!$B107,"")</f>
        <v/>
      </c>
      <c r="B114" t="str">
        <f>IF(AND(LEN(TRIM('Library Prep'!$C$2)) &gt; 0, LEN(TRIM('Library Prep'!$B107))&gt;0), 'Library Prep'!$B107 &amp; "-" &amp; 'Library Prep'!$C$2, "")</f>
        <v/>
      </c>
      <c r="C114" t="str">
        <f>IF(AND(LEN('Library Prep'!$K$12)&gt;0, LEN(TRIM('Library Prep'!$B107)) &gt; 0), IF('Library Prep'!$K$12="CD", 'Library Prep'!$L107, RIGHT('Library Prep'!$K107, 1)), "")</f>
        <v/>
      </c>
      <c r="D114" t="str">
        <f>IF(LEN($C114)=0, "", IF('Library Prep'!$K$12 = "CD", VLOOKUP($C114, Indices!$G$8:$I$103, 2, FALSE), 'Library Prep'!$L107))</f>
        <v/>
      </c>
      <c r="E114" t="str">
        <f ca="1">IF(AND('Library Prep'!$K$12="CD", LEN(D114)&gt;0), VLOOKUP(D114, Indices!$E$8:$F$795, 2, FALSE), IF(LEN(D114)&gt;0, MID(VLOOKUP(D114, OFFSET(Indices!$G$8:$I$103, 0, MATCH("UD-" &amp; $C114, Indices!$G$6:$S$6,0)-1), 2,FALSE), 1, 7), ""))</f>
        <v/>
      </c>
      <c r="F114" t="str">
        <f ca="1">IF(AND('Library Prep'!$K$12="CD", LEN($C114)&gt;0), VLOOKUP($C114, Indices!$G$8:$I$103, 3, FALSE), IF(AND(LEN($C114)&gt;0, LEN($E114)&gt;0), VLOOKUP($E114&amp;"-7", Indices!$E:$F, 2,FALSE), ""))</f>
        <v/>
      </c>
      <c r="G114" t="str">
        <f ca="1">IF(AND('Library Prep'!$K$12="CD", LEN(F114)&gt;0), VLOOKUP(F114, Indices!$E$8:$F$795, 2, FALSE), E114)</f>
        <v/>
      </c>
      <c r="H114" t="str">
        <f ca="1">IF(AND('Library Prep'!$K$12 = "CD", LEN('Library Prep'!$B107)&gt;0), 'Library Prep'!$D107&amp;"", IF(LEN($G114)&gt;0, VLOOKUP(G114&amp;"-5", Indices!$E:$F, 2,FALSE), ""))</f>
        <v/>
      </c>
      <c r="I114" t="str">
        <f>IF(AND('Library Prep'!$K$12 &lt;&gt; "CD", LEN('Library Prep'!$D107)&gt;0), 'Library Prep'!$D107, "")</f>
        <v/>
      </c>
    </row>
    <row r="115" spans="1:9" x14ac:dyDescent="0.3">
      <c r="A115" t="str">
        <f>IF(AND(LEN('Library Prep'!$C$6)&gt;0, 'Library Prep'!$C$6 &lt;&gt; "CD"), IF(LEN('Library Prep'!$B108)&gt;0,'Library Prep'!$B108,""), "")</f>
        <v/>
      </c>
      <c r="B115" t="str">
        <f>IF(AND(LEN('Library Prep'!$C$6)&gt;0, 'Library Prep'!$C$6 &lt;&gt; "CD", LEN(TRIM('Library Prep'!$C$2)) &gt; 0, LEN(TRIM('Library Prep'!$B108))&gt;0), 'Library Prep'!$B108 &amp; "-" &amp; 'Library Prep'!$C$2, "")</f>
        <v/>
      </c>
      <c r="C115" t="str">
        <f>IF(AND(LEN('Library Prep'!$K$12)&gt;0, LEN(TRIM('Library Prep'!$B108)) &gt; 0), IF('Library Prep'!$K$12="CD", 'Library Prep'!$L108, RIGHT('Library Prep'!$K108, 1)), "")</f>
        <v/>
      </c>
      <c r="D115" t="str">
        <f>IF(LEN($C115)=0, "", IF('Library Prep'!$K$12 = "CD", VLOOKUP($C115, Indices!$G$8:$I$103, 2, FALSE), 'Library Prep'!$L108))</f>
        <v/>
      </c>
      <c r="E115" t="str">
        <f ca="1">IF(AND('Library Prep'!$K$12="CD", LEN(D115)&gt;0), VLOOKUP(D115, Indices!$E$8:$F$795, 2, FALSE), IF(LEN(D115)&gt;0, MID(VLOOKUP(D115, OFFSET(Indices!$G$8:$I$103, 0, MATCH("UD-" &amp; $C115, Indices!$G$6:$S$6,0)-1), 2,FALSE), 1, 7), ""))</f>
        <v/>
      </c>
      <c r="F115" t="str">
        <f ca="1">IF(AND('Library Prep'!$K$12="CD", LEN($C115)&gt;0), VLOOKUP($C115, Indices!$G$8:$I$103, 3, FALSE), IF(AND(LEN($C115)&gt;0, LEN($E115)&gt;0), VLOOKUP($E115&amp;"-7", Indices!$E:$F, 2,FALSE), ""))</f>
        <v/>
      </c>
      <c r="G115" t="str">
        <f ca="1">IF(AND('Library Prep'!$K$12="CD", LEN(F115)&gt;0), VLOOKUP(F115, Indices!$E$8:$F$795, 2, FALSE), E115)</f>
        <v/>
      </c>
      <c r="H115" t="str">
        <f ca="1">IF(AND('Library Prep'!$K$12 = "CD", LEN('Library Prep'!$B108)&gt;0), 'Library Prep'!$D108&amp;"", IF(LEN($G115)&gt;0, VLOOKUP(G115&amp;"-5", Indices!$E:$F, 2,FALSE), ""))</f>
        <v/>
      </c>
      <c r="I115" t="str">
        <f>IF(AND('Library Prep'!$K$12 &lt;&gt; "CD", LEN('Library Prep'!$D108)&gt;0), 'Library Prep'!$D108, "")</f>
        <v/>
      </c>
    </row>
    <row r="116" spans="1:9" x14ac:dyDescent="0.3">
      <c r="A116" t="str">
        <f>IF(AND(LEN('Library Prep'!$C$6)&gt;0, 'Library Prep'!$C$6 &lt;&gt; "CD"), IF(LEN('Library Prep'!$B109)&gt;0,'Library Prep'!$B109,""), "")</f>
        <v/>
      </c>
      <c r="B116" t="str">
        <f>IF(AND(LEN('Library Prep'!$C$6)&gt;0, 'Library Prep'!$C$6 &lt;&gt; "CD", LEN(TRIM('Library Prep'!$C$2)) &gt; 0, LEN(TRIM('Library Prep'!$B109))&gt;0), 'Library Prep'!$B109 &amp; "-" &amp; 'Library Prep'!$C$2, "")</f>
        <v/>
      </c>
      <c r="C116" t="str">
        <f>IF(AND(LEN('Library Prep'!$K$12)&gt;0, LEN(TRIM('Library Prep'!$B109)) &gt; 0), IF('Library Prep'!$K$12="CD", 'Library Prep'!$L109, RIGHT('Library Prep'!$K109, 1)), "")</f>
        <v/>
      </c>
      <c r="D116" t="str">
        <f>IF(LEN($C116)=0, "", IF('Library Prep'!$K$12 = "CD", VLOOKUP($C116, Indices!$G$8:$I$103, 2, FALSE), 'Library Prep'!$L109))</f>
        <v/>
      </c>
      <c r="E116" t="str">
        <f ca="1">IF(AND('Library Prep'!$K$12="CD", LEN(D116)&gt;0), VLOOKUP(D116, Indices!$E$8:$F$795, 2, FALSE), IF(LEN(D116)&gt;0, MID(VLOOKUP(D116, OFFSET(Indices!$G$8:$I$103, 0, MATCH("UD-" &amp; $C116, Indices!$G$6:$S$6,0)-1), 2,FALSE), 1, 7), ""))</f>
        <v/>
      </c>
      <c r="F116" t="str">
        <f ca="1">IF(AND('Library Prep'!$K$12="CD", LEN($C116)&gt;0), VLOOKUP($C116, Indices!$G$8:$I$103, 3, FALSE), IF(AND(LEN($C116)&gt;0, LEN($E116)&gt;0), VLOOKUP($E116&amp;"-7", Indices!$E:$F, 2,FALSE), ""))</f>
        <v/>
      </c>
      <c r="G116" t="str">
        <f ca="1">IF(AND('Library Prep'!$K$12="CD", LEN(F116)&gt;0), VLOOKUP(F116, Indices!$E$8:$F$795, 2, FALSE), E116)</f>
        <v/>
      </c>
      <c r="H116" t="str">
        <f ca="1">IF(AND('Library Prep'!$K$12 = "CD", LEN('Library Prep'!$B109)&gt;0), 'Library Prep'!$D109&amp;"", IF(LEN($G116)&gt;0, VLOOKUP(G116&amp;"-5", Indices!$E:$F, 2,FALSE), ""))</f>
        <v/>
      </c>
      <c r="I116" t="str">
        <f>IF(AND('Library Prep'!$K$12 &lt;&gt; "CD", LEN('Library Prep'!$D109)&gt;0), 'Library Prep'!$D109, "")</f>
        <v/>
      </c>
    </row>
    <row r="117" spans="1:9" x14ac:dyDescent="0.3">
      <c r="A117" t="str">
        <f>IF(AND(LEN('Library Prep'!$C$6)&gt;0, 'Library Prep'!$C$6 &lt;&gt; "CD"), IF(LEN('Library Prep'!$B110)&gt;0,'Library Prep'!$B110,""), "")</f>
        <v/>
      </c>
      <c r="B117" t="str">
        <f>IF(AND(LEN('Library Prep'!$C$6)&gt;0, 'Library Prep'!$C$6 &lt;&gt; "CD", LEN(TRIM('Library Prep'!$C$2)) &gt; 0, LEN(TRIM('Library Prep'!$B110))&gt;0), 'Library Prep'!$B110 &amp; "-" &amp; 'Library Prep'!$C$2, "")</f>
        <v/>
      </c>
      <c r="C117" t="str">
        <f>IF(AND(LEN('Library Prep'!$K$12)&gt;0, LEN(TRIM('Library Prep'!$B110)) &gt; 0), IF('Library Prep'!$K$12="CD", 'Library Prep'!$L110, RIGHT('Library Prep'!$K110, 1)), "")</f>
        <v/>
      </c>
      <c r="D117" t="str">
        <f>IF(LEN($C117)=0, "", IF('Library Prep'!$K$12 = "CD", VLOOKUP($C117, Indices!$G$8:$I$103, 2, FALSE), 'Library Prep'!$L110))</f>
        <v/>
      </c>
      <c r="E117" t="str">
        <f ca="1">IF(AND('Library Prep'!$K$12="CD", LEN(D117)&gt;0), VLOOKUP(D117, Indices!$E$8:$F$795, 2, FALSE), IF(LEN(D117)&gt;0, MID(VLOOKUP(D117, OFFSET(Indices!$G$8:$I$103, 0, MATCH("UD-" &amp; $C117, Indices!$G$6:$S$6,0)-1), 2,FALSE), 1, 7), ""))</f>
        <v/>
      </c>
      <c r="F117" t="str">
        <f ca="1">IF(AND('Library Prep'!$K$12="CD", LEN($C117)&gt;0), VLOOKUP($C117, Indices!$G$8:$I$103, 3, FALSE), IF(AND(LEN($C117)&gt;0, LEN($E117)&gt;0), VLOOKUP($E117&amp;"-7", Indices!$E:$F, 2,FALSE), ""))</f>
        <v/>
      </c>
      <c r="G117" t="str">
        <f ca="1">IF(AND('Library Prep'!$K$12="CD", LEN(F117)&gt;0), VLOOKUP(F117, Indices!$E$8:$F$795, 2, FALSE), E117)</f>
        <v/>
      </c>
      <c r="H117" t="str">
        <f ca="1">IF(AND('Library Prep'!$K$12 = "CD", LEN('Library Prep'!$B110)&gt;0), 'Library Prep'!$D110&amp;"", IF(LEN($G117)&gt;0, VLOOKUP(G117&amp;"-5", Indices!$E:$F, 2,FALSE), ""))</f>
        <v/>
      </c>
      <c r="I117" t="str">
        <f>IF(AND('Library Prep'!$K$12 &lt;&gt; "CD", LEN('Library Prep'!$D110)&gt;0), 'Library Prep'!$D110, "")</f>
        <v/>
      </c>
    </row>
    <row r="118" spans="1:9" x14ac:dyDescent="0.3">
      <c r="A118" t="str">
        <f>IF(AND(LEN('Library Prep'!$C$6)&gt;0, 'Library Prep'!$C$6 &lt;&gt; "CD"), IF(LEN('Library Prep'!$B111)&gt;0,'Library Prep'!$B111,""), "")</f>
        <v/>
      </c>
      <c r="B118" t="str">
        <f>IF(AND(LEN('Library Prep'!$C$6)&gt;0, 'Library Prep'!$C$6 &lt;&gt; "CD", LEN(TRIM('Library Prep'!$C$2)) &gt; 0, LEN(TRIM('Library Prep'!$B111))&gt;0), 'Library Prep'!$B111 &amp; "-" &amp; 'Library Prep'!$C$2, "")</f>
        <v/>
      </c>
      <c r="C118" t="str">
        <f>IF(AND(LEN('Library Prep'!$K$12)&gt;0, LEN(TRIM('Library Prep'!$B111)) &gt; 0), IF('Library Prep'!$K$12="CD", 'Library Prep'!$L111, RIGHT('Library Prep'!$K111, 1)), "")</f>
        <v/>
      </c>
      <c r="D118" t="str">
        <f>IF(LEN($C118)=0, "", IF('Library Prep'!$K$12 = "CD", VLOOKUP($C118, Indices!$G$8:$I$103, 2, FALSE), 'Library Prep'!$L111))</f>
        <v/>
      </c>
      <c r="E118" t="str">
        <f ca="1">IF(AND('Library Prep'!$K$12="CD", LEN(D118)&gt;0), VLOOKUP(D118, Indices!$E$8:$F$795, 2, FALSE), IF(LEN(D118)&gt;0, MID(VLOOKUP(D118, OFFSET(Indices!$G$8:$I$103, 0, MATCH("UD-" &amp; $C118, Indices!$G$6:$S$6,0)-1), 2,FALSE), 1, 7), ""))</f>
        <v/>
      </c>
      <c r="F118" t="str">
        <f ca="1">IF(AND('Library Prep'!$K$12="CD", LEN($C118)&gt;0), VLOOKUP($C118, Indices!$G$8:$I$103, 3, FALSE), IF(AND(LEN($C118)&gt;0, LEN($E118)&gt;0), VLOOKUP($E118&amp;"-7", Indices!$E:$F, 2,FALSE), ""))</f>
        <v/>
      </c>
      <c r="G118" t="str">
        <f ca="1">IF(AND('Library Prep'!$K$12="CD", LEN(F118)&gt;0), VLOOKUP(F118, Indices!$E$8:$F$795, 2, FALSE), E118)</f>
        <v/>
      </c>
      <c r="H118" t="str">
        <f ca="1">IF(AND('Library Prep'!$K$12 = "CD", LEN('Library Prep'!$B111)&gt;0), 'Library Prep'!$D111&amp;"", IF(LEN($G118)&gt;0, VLOOKUP(G118&amp;"-5", Indices!$E:$F, 2,FALSE), ""))</f>
        <v/>
      </c>
      <c r="I118" t="str">
        <f>IF(AND('Library Prep'!$K$12 &lt;&gt; "CD", LEN('Library Prep'!$D111)&gt;0), 'Library Prep'!$D111, "")</f>
        <v/>
      </c>
    </row>
    <row r="119" spans="1:9" x14ac:dyDescent="0.3">
      <c r="A119" t="str">
        <f>IF(AND(LEN('Library Prep'!$C$6)&gt;0, 'Library Prep'!$C$6 &lt;&gt; "CD"), IF(LEN('Library Prep'!$B112)&gt;0,'Library Prep'!$B112,""), "")</f>
        <v/>
      </c>
      <c r="B119" t="str">
        <f>IF(AND(LEN('Library Prep'!$C$6)&gt;0, 'Library Prep'!$C$6 &lt;&gt; "CD", LEN(TRIM('Library Prep'!$C$2)) &gt; 0, LEN(TRIM('Library Prep'!$B112))&gt;0), 'Library Prep'!$B112 &amp; "-" &amp; 'Library Prep'!$C$2, "")</f>
        <v/>
      </c>
      <c r="C119" t="str">
        <f>IF(AND(LEN('Library Prep'!$K$12)&gt;0, LEN(TRIM('Library Prep'!$B112)) &gt; 0), IF('Library Prep'!$K$12="CD", 'Library Prep'!$L112, RIGHT('Library Prep'!$K112, 1)), "")</f>
        <v/>
      </c>
      <c r="D119" t="str">
        <f>IF(LEN($C119)=0, "", IF('Library Prep'!$K$12 = "CD", VLOOKUP($C119, Indices!$G$8:$I$103, 2, FALSE), 'Library Prep'!$L112))</f>
        <v/>
      </c>
      <c r="E119" t="str">
        <f ca="1">IF(AND('Library Prep'!$K$12="CD", LEN(D119)&gt;0), VLOOKUP(D119, Indices!$E$8:$F$795, 2, FALSE), IF(LEN(D119)&gt;0, MID(VLOOKUP(D119, OFFSET(Indices!$G$8:$I$103, 0, MATCH("UD-" &amp; $C119, Indices!$G$6:$S$6,0)-1), 2,FALSE), 1, 7), ""))</f>
        <v/>
      </c>
      <c r="F119" t="str">
        <f ca="1">IF(AND('Library Prep'!$K$12="CD", LEN($C119)&gt;0), VLOOKUP($C119, Indices!$G$8:$I$103, 3, FALSE), IF(AND(LEN($C119)&gt;0, LEN($E119)&gt;0), VLOOKUP($E119&amp;"-7", Indices!$E:$F, 2,FALSE), ""))</f>
        <v/>
      </c>
      <c r="G119" t="str">
        <f ca="1">IF(AND('Library Prep'!$K$12="CD", LEN(F119)&gt;0), VLOOKUP(F119, Indices!$E$8:$F$795, 2, FALSE), E119)</f>
        <v/>
      </c>
      <c r="H119" t="str">
        <f ca="1">IF(AND('Library Prep'!$K$12 = "CD", LEN('Library Prep'!$B112)&gt;0), 'Library Prep'!$D112&amp;"", IF(LEN($G119)&gt;0, VLOOKUP(G119&amp;"-5", Indices!$E:$F, 2,FALSE), ""))</f>
        <v/>
      </c>
      <c r="I119" t="str">
        <f>IF(AND('Library Prep'!$K$12 &lt;&gt; "CD", LEN('Library Prep'!$D112)&gt;0), 'Library Prep'!$D112, "")</f>
        <v/>
      </c>
    </row>
    <row r="120" spans="1:9" x14ac:dyDescent="0.3">
      <c r="A120" t="str">
        <f>IF(AND(LEN('Library Prep'!$C$6)&gt;0, 'Library Prep'!$C$6 &lt;&gt; "CD"), IF(LEN('Library Prep'!$B113)&gt;0,'Library Prep'!$B113,""), "")</f>
        <v/>
      </c>
      <c r="B120" t="str">
        <f>IF(AND(LEN('Library Prep'!$C$6)&gt;0, 'Library Prep'!$C$6 &lt;&gt; "CD", LEN(TRIM('Library Prep'!$C$2)) &gt; 0, LEN(TRIM('Library Prep'!$B113))&gt;0), 'Library Prep'!$B113 &amp; "-" &amp; 'Library Prep'!$C$2, "")</f>
        <v/>
      </c>
      <c r="C120" t="str">
        <f>IF(AND(LEN('Library Prep'!$K$12)&gt;0, LEN(TRIM('Library Prep'!$B113)) &gt; 0), IF('Library Prep'!$K$12="CD", 'Library Prep'!$L113, RIGHT('Library Prep'!$K113, 1)), "")</f>
        <v/>
      </c>
      <c r="D120" t="str">
        <f>IF(LEN($C120)=0, "", IF('Library Prep'!$K$12 = "CD", VLOOKUP($C120, Indices!$G$8:$I$103, 2, FALSE), 'Library Prep'!$L113))</f>
        <v/>
      </c>
      <c r="E120" t="str">
        <f ca="1">IF(AND('Library Prep'!$K$12="CD", LEN(D120)&gt;0), VLOOKUP(D120, Indices!$E$8:$F$795, 2, FALSE), IF(LEN(D120)&gt;0, MID(VLOOKUP(D120, OFFSET(Indices!$G$8:$I$103, 0, MATCH("UD-" &amp; $C120, Indices!$G$6:$S$6,0)-1), 2,FALSE), 1, 7), ""))</f>
        <v/>
      </c>
      <c r="F120" t="str">
        <f ca="1">IF(AND('Library Prep'!$K$12="CD", LEN($C120)&gt;0), VLOOKUP($C120, Indices!$G$8:$I$103, 3, FALSE), IF(AND(LEN($C120)&gt;0, LEN($E120)&gt;0), VLOOKUP($E120&amp;"-7", Indices!$E:$F, 2,FALSE), ""))</f>
        <v/>
      </c>
      <c r="G120" t="str">
        <f ca="1">IF(AND('Library Prep'!$K$12="CD", LEN(F120)&gt;0), VLOOKUP(F120, Indices!$E$8:$F$795, 2, FALSE), E120)</f>
        <v/>
      </c>
      <c r="H120" t="str">
        <f ca="1">IF(AND('Library Prep'!$K$12 = "CD", LEN('Library Prep'!$B113)&gt;0), 'Library Prep'!$D113&amp;"", IF(LEN($G120)&gt;0, VLOOKUP(G120&amp;"-5", Indices!$E:$F, 2,FALSE), ""))</f>
        <v/>
      </c>
      <c r="I120" t="str">
        <f>IF(AND('Library Prep'!$K$12 &lt;&gt; "CD", LEN('Library Prep'!$D113)&gt;0), 'Library Prep'!$D113, "")</f>
        <v/>
      </c>
    </row>
    <row r="121" spans="1:9" x14ac:dyDescent="0.3">
      <c r="A121" t="str">
        <f>IF(AND(LEN('Library Prep'!$C$6)&gt;0, 'Library Prep'!$C$6 &lt;&gt; "CD"), IF(LEN('Library Prep'!$B114)&gt;0,'Library Prep'!$B114,""), "")</f>
        <v/>
      </c>
      <c r="B121" t="str">
        <f>IF(AND(LEN('Library Prep'!$C$6)&gt;0, 'Library Prep'!$C$6 &lt;&gt; "CD", LEN(TRIM('Library Prep'!$C$2)) &gt; 0, LEN(TRIM('Library Prep'!$B114))&gt;0), 'Library Prep'!$B114 &amp; "-" &amp; 'Library Prep'!$C$2, "")</f>
        <v/>
      </c>
      <c r="C121" t="str">
        <f>IF(AND(LEN('Library Prep'!$K$12)&gt;0, LEN(TRIM('Library Prep'!$B114)) &gt; 0), IF('Library Prep'!$K$12="CD", 'Library Prep'!$L114, RIGHT('Library Prep'!$K114, 1)), "")</f>
        <v/>
      </c>
      <c r="D121" t="str">
        <f>IF(LEN($C121)=0, "", IF('Library Prep'!$K$12 = "CD", VLOOKUP($C121, Indices!$G$8:$I$103, 2, FALSE), 'Library Prep'!$L114))</f>
        <v/>
      </c>
      <c r="E121" t="str">
        <f ca="1">IF(AND('Library Prep'!$K$12="CD", LEN(D121)&gt;0), VLOOKUP(D121, Indices!$E$8:$F$795, 2, FALSE), IF(LEN(D121)&gt;0, MID(VLOOKUP(D121, OFFSET(Indices!$G$8:$I$103, 0, MATCH("UD-" &amp; $C121, Indices!$G$6:$S$6,0)-1), 2,FALSE), 1, 7), ""))</f>
        <v/>
      </c>
      <c r="F121" t="str">
        <f ca="1">IF(AND('Library Prep'!$K$12="CD", LEN($C121)&gt;0), VLOOKUP($C121, Indices!$G$8:$I$103, 3, FALSE), IF(AND(LEN($C121)&gt;0, LEN($E121)&gt;0), VLOOKUP($E121&amp;"-7", Indices!$E:$F, 2,FALSE), ""))</f>
        <v/>
      </c>
      <c r="G121" t="str">
        <f ca="1">IF(AND('Library Prep'!$K$12="CD", LEN(F121)&gt;0), VLOOKUP(F121, Indices!$E$8:$F$795, 2, FALSE), E121)</f>
        <v/>
      </c>
      <c r="H121" t="str">
        <f ca="1">IF(AND('Library Prep'!$K$12 = "CD", LEN('Library Prep'!$B114)&gt;0), 'Library Prep'!$D114&amp;"", IF(LEN($G121)&gt;0, VLOOKUP(G121&amp;"-5", Indices!$E:$F, 2,FALSE), ""))</f>
        <v/>
      </c>
      <c r="I121" t="str">
        <f>IF(AND('Library Prep'!$K$12 &lt;&gt; "CD", LEN('Library Prep'!$D114)&gt;0), 'Library Prep'!$D114, "")</f>
        <v/>
      </c>
    </row>
    <row r="122" spans="1:9" x14ac:dyDescent="0.3">
      <c r="A122" t="str">
        <f>IF(AND(LEN('Library Prep'!$C$6)&gt;0, 'Library Prep'!$C$6 &lt;&gt; "CD"), IF(LEN('Library Prep'!$B115)&gt;0,'Library Prep'!$B115,""), "")</f>
        <v/>
      </c>
      <c r="B122" t="str">
        <f>IF(AND(LEN('Library Prep'!$C$6)&gt;0, 'Library Prep'!$C$6 &lt;&gt; "CD", LEN(TRIM('Library Prep'!$C$2)) &gt; 0, LEN(TRIM('Library Prep'!$B115))&gt;0), 'Library Prep'!$B115 &amp; "-" &amp; 'Library Prep'!$C$2, "")</f>
        <v/>
      </c>
      <c r="C122" t="str">
        <f>IF(AND(LEN('Library Prep'!$K$12)&gt;0, LEN(TRIM('Library Prep'!$B115)) &gt; 0), IF('Library Prep'!$K$12="CD", 'Library Prep'!$L115, RIGHT('Library Prep'!$K115, 1)), "")</f>
        <v/>
      </c>
      <c r="D122" t="str">
        <f>IF(LEN($C122)=0, "", IF('Library Prep'!$K$12 = "CD", VLOOKUP($C122, Indices!$G$8:$I$103, 2, FALSE), 'Library Prep'!$L115))</f>
        <v/>
      </c>
      <c r="E122" t="str">
        <f ca="1">IF(AND('Library Prep'!$K$12="CD", LEN(D122)&gt;0), VLOOKUP(D122, Indices!$E$8:$F$795, 2, FALSE), IF(LEN(D122)&gt;0, MID(VLOOKUP(D122, OFFSET(Indices!$G$8:$I$103, 0, MATCH("UD-" &amp; $C122, Indices!$G$6:$S$6,0)-1), 2,FALSE), 1, 7), ""))</f>
        <v/>
      </c>
      <c r="F122" t="str">
        <f ca="1">IF(AND('Library Prep'!$K$12="CD", LEN($C122)&gt;0), VLOOKUP($C122, Indices!$G$8:$I$103, 3, FALSE), IF(AND(LEN($C122)&gt;0, LEN($E122)&gt;0), VLOOKUP($E122&amp;"-7", Indices!$E:$F, 2,FALSE), ""))</f>
        <v/>
      </c>
      <c r="G122" t="str">
        <f ca="1">IF(AND('Library Prep'!$K$12="CD", LEN(F122)&gt;0), VLOOKUP(F122, Indices!$E$8:$F$795, 2, FALSE), E122)</f>
        <v/>
      </c>
      <c r="H122" t="str">
        <f ca="1">IF(AND('Library Prep'!$K$12 = "CD", LEN('Library Prep'!$B115)&gt;0), 'Library Prep'!$D115&amp;"", IF(LEN($G122)&gt;0, VLOOKUP(G122&amp;"-5", Indices!$E:$F, 2,FALSE), ""))</f>
        <v/>
      </c>
      <c r="I122" t="str">
        <f>IF(AND('Library Prep'!$K$12 &lt;&gt; "CD", LEN('Library Prep'!$D115)&gt;0), 'Library Prep'!$D115, "")</f>
        <v/>
      </c>
    </row>
    <row r="123" spans="1:9" x14ac:dyDescent="0.3">
      <c r="A123" t="str">
        <f>IF(AND(LEN('Library Prep'!$C$6)&gt;0, 'Library Prep'!$C$6 &lt;&gt; "CD"), IF(LEN('Library Prep'!$B116)&gt;0,'Library Prep'!$B116,""), "")</f>
        <v/>
      </c>
      <c r="B123" t="str">
        <f>IF(AND(LEN('Library Prep'!$C$6)&gt;0, 'Library Prep'!$C$6 &lt;&gt; "CD", LEN(TRIM('Library Prep'!$C$2)) &gt; 0, LEN(TRIM('Library Prep'!$B116))&gt;0), 'Library Prep'!$B116 &amp; "-" &amp; 'Library Prep'!$C$2, "")</f>
        <v/>
      </c>
      <c r="C123" t="str">
        <f>IF(AND(LEN('Library Prep'!$K$12)&gt;0, LEN(TRIM('Library Prep'!$B116)) &gt; 0), IF('Library Prep'!$K$12="CD", 'Library Prep'!$L116, RIGHT('Library Prep'!$K116, 1)), "")</f>
        <v/>
      </c>
      <c r="D123" t="str">
        <f>IF(LEN($C123)=0, "", IF('Library Prep'!$K$12 = "CD", VLOOKUP($C123, Indices!$G$8:$I$103, 2, FALSE), 'Library Prep'!$L116))</f>
        <v/>
      </c>
      <c r="E123" t="str">
        <f ca="1">IF(AND('Library Prep'!$K$12="CD", LEN(D123)&gt;0), VLOOKUP(D123, Indices!$E$8:$F$795, 2, FALSE), IF(LEN(D123)&gt;0, MID(VLOOKUP(D123, OFFSET(Indices!$G$8:$I$103, 0, MATCH("UD-" &amp; $C123, Indices!$G$6:$S$6,0)-1), 2,FALSE), 1, 7), ""))</f>
        <v/>
      </c>
      <c r="F123" t="str">
        <f ca="1">IF(AND('Library Prep'!$K$12="CD", LEN($C123)&gt;0), VLOOKUP($C123, Indices!$G$8:$I$103, 3, FALSE), IF(AND(LEN($C123)&gt;0, LEN($E123)&gt;0), VLOOKUP($E123&amp;"-7", Indices!$E:$F, 2,FALSE), ""))</f>
        <v/>
      </c>
      <c r="G123" t="str">
        <f ca="1">IF(AND('Library Prep'!$K$12="CD", LEN(F123)&gt;0), VLOOKUP(F123, Indices!$E$8:$F$795, 2, FALSE), E123)</f>
        <v/>
      </c>
      <c r="H123" t="str">
        <f ca="1">IF(AND('Library Prep'!$K$12 = "CD", LEN('Library Prep'!$B116)&gt;0), 'Library Prep'!$D116&amp;"", IF(LEN($G123)&gt;0, VLOOKUP(G123&amp;"-5", Indices!$E:$F, 2,FALSE), ""))</f>
        <v/>
      </c>
      <c r="I123" t="str">
        <f>IF(AND('Library Prep'!$K$12 &lt;&gt; "CD", LEN('Library Prep'!$D116)&gt;0), 'Library Prep'!$D116, "")</f>
        <v/>
      </c>
    </row>
    <row r="124" spans="1:9" x14ac:dyDescent="0.3">
      <c r="A124" t="str">
        <f>IF(AND(LEN('Library Prep'!$C$6)&gt;0, 'Library Prep'!$C$6 &lt;&gt; "CD"), IF(LEN('Library Prep'!$B117)&gt;0,'Library Prep'!$B117,""), "")</f>
        <v/>
      </c>
      <c r="B124" t="str">
        <f>IF(AND(LEN('Library Prep'!$C$6)&gt;0, 'Library Prep'!$C$6 &lt;&gt; "CD", LEN(TRIM('Library Prep'!$C$2)) &gt; 0, LEN(TRIM('Library Prep'!$B117))&gt;0), 'Library Prep'!$B117 &amp; "-" &amp; 'Library Prep'!$C$2, "")</f>
        <v/>
      </c>
      <c r="C124" t="str">
        <f>IF(AND(LEN('Library Prep'!$K$12)&gt;0, LEN(TRIM('Library Prep'!$B117)) &gt; 0), IF('Library Prep'!$K$12="CD", 'Library Prep'!$L117, RIGHT('Library Prep'!$K117, 1)), "")</f>
        <v/>
      </c>
      <c r="D124" t="str">
        <f>IF(LEN($C124)=0, "", IF('Library Prep'!$K$12 = "CD", VLOOKUP($C124, Indices!$G$8:$I$103, 2, FALSE), 'Library Prep'!$L117))</f>
        <v/>
      </c>
      <c r="E124" t="str">
        <f ca="1">IF(AND('Library Prep'!$K$12="CD", LEN(D124)&gt;0), VLOOKUP(D124, Indices!$E$8:$F$795, 2, FALSE), IF(LEN(D124)&gt;0, MID(VLOOKUP(D124, OFFSET(Indices!$G$8:$I$103, 0, MATCH("UD-" &amp; $C124, Indices!$G$6:$S$6,0)-1), 2,FALSE), 1, 7), ""))</f>
        <v/>
      </c>
      <c r="F124" t="str">
        <f ca="1">IF(AND('Library Prep'!$K$12="CD", LEN($C124)&gt;0), VLOOKUP($C124, Indices!$G$8:$I$103, 3, FALSE), IF(AND(LEN($C124)&gt;0, LEN($E124)&gt;0), VLOOKUP($E124&amp;"-7", Indices!$E:$F, 2,FALSE), ""))</f>
        <v/>
      </c>
      <c r="G124" t="str">
        <f ca="1">IF(AND('Library Prep'!$K$12="CD", LEN(F124)&gt;0), VLOOKUP(F124, Indices!$E$8:$F$795, 2, FALSE), E124)</f>
        <v/>
      </c>
      <c r="H124" t="str">
        <f ca="1">IF(AND('Library Prep'!$K$12 = "CD", LEN('Library Prep'!$B117)&gt;0), 'Library Prep'!$D117&amp;"", IF(LEN($G124)&gt;0, VLOOKUP(G124&amp;"-5", Indices!$E:$F, 2,FALSE), ""))</f>
        <v/>
      </c>
      <c r="I124" t="str">
        <f>IF(AND('Library Prep'!$K$12 &lt;&gt; "CD", LEN('Library Prep'!$D117)&gt;0), 'Library Prep'!$D117, "")</f>
        <v/>
      </c>
    </row>
    <row r="125" spans="1:9" x14ac:dyDescent="0.3">
      <c r="A125" t="str">
        <f>IF(AND(LEN('Library Prep'!$C$6)&gt;0, 'Library Prep'!$C$6 &lt;&gt; "CD"), IF(LEN('Library Prep'!$B118)&gt;0,'Library Prep'!$B118,""), "")</f>
        <v/>
      </c>
      <c r="B125" t="str">
        <f>IF(AND(LEN('Library Prep'!$C$6)&gt;0, 'Library Prep'!$C$6 &lt;&gt; "CD", LEN(TRIM('Library Prep'!$C$2)) &gt; 0, LEN(TRIM('Library Prep'!$B118))&gt;0), 'Library Prep'!$B118 &amp; "-" &amp; 'Library Prep'!$C$2, "")</f>
        <v/>
      </c>
      <c r="C125" t="str">
        <f>IF(AND(LEN('Library Prep'!$K$12)&gt;0, LEN(TRIM('Library Prep'!$B118)) &gt; 0), IF('Library Prep'!$K$12="CD", 'Library Prep'!$L118, RIGHT('Library Prep'!$K118, 1)), "")</f>
        <v/>
      </c>
      <c r="D125" t="str">
        <f>IF(LEN($C125)=0, "", IF('Library Prep'!$K$12 = "CD", VLOOKUP($C125, Indices!$G$8:$I$103, 2, FALSE), 'Library Prep'!$L118))</f>
        <v/>
      </c>
      <c r="E125" t="str">
        <f ca="1">IF(AND('Library Prep'!$K$12="CD", LEN(D125)&gt;0), VLOOKUP(D125, Indices!$E$8:$F$795, 2, FALSE), IF(LEN(D125)&gt;0, MID(VLOOKUP(D125, OFFSET(Indices!$G$8:$I$103, 0, MATCH("UD-" &amp; $C125, Indices!$G$6:$S$6,0)-1), 2,FALSE), 1, 7), ""))</f>
        <v/>
      </c>
      <c r="F125" t="str">
        <f ca="1">IF(AND('Library Prep'!$K$12="CD", LEN($C125)&gt;0), VLOOKUP($C125, Indices!$G$8:$I$103, 3, FALSE), IF(AND(LEN($C125)&gt;0, LEN($E125)&gt;0), VLOOKUP($E125&amp;"-7", Indices!$E:$F, 2,FALSE), ""))</f>
        <v/>
      </c>
      <c r="G125" t="str">
        <f ca="1">IF(AND('Library Prep'!$K$12="CD", LEN(F125)&gt;0), VLOOKUP(F125, Indices!$E$8:$F$795, 2, FALSE), E125)</f>
        <v/>
      </c>
      <c r="H125" t="str">
        <f ca="1">IF(AND('Library Prep'!$K$12 = "CD", LEN('Library Prep'!$B118)&gt;0), 'Library Prep'!$D118&amp;"", IF(LEN($G125)&gt;0, VLOOKUP(G125&amp;"-5", Indices!$E:$F, 2,FALSE), ""))</f>
        <v/>
      </c>
      <c r="I125" t="str">
        <f>IF(AND('Library Prep'!$K$12 &lt;&gt; "CD", LEN('Library Prep'!$D118)&gt;0), 'Library Prep'!$D118, "")</f>
        <v/>
      </c>
    </row>
    <row r="126" spans="1:9" x14ac:dyDescent="0.3">
      <c r="A126" t="str">
        <f>IF(AND(LEN('Library Prep'!$C$6)&gt;0, 'Library Prep'!$C$6 &lt;&gt; "CD"), IF(LEN('Library Prep'!$B119)&gt;0,'Library Prep'!$B119,""), "")</f>
        <v/>
      </c>
      <c r="B126" t="str">
        <f>IF(AND(LEN('Library Prep'!$C$6)&gt;0, 'Library Prep'!$C$6 &lt;&gt; "CD", LEN(TRIM('Library Prep'!$C$2)) &gt; 0, LEN(TRIM('Library Prep'!$B119))&gt;0), 'Library Prep'!$B119 &amp; "-" &amp; 'Library Prep'!$C$2, "")</f>
        <v/>
      </c>
      <c r="C126" t="str">
        <f>IF(AND(LEN('Library Prep'!$K$12)&gt;0, LEN(TRIM('Library Prep'!$B119)) &gt; 0), IF('Library Prep'!$K$12="CD", 'Library Prep'!$L119, RIGHT('Library Prep'!$K119, 1)), "")</f>
        <v/>
      </c>
      <c r="D126" t="str">
        <f>IF(LEN($C126)=0, "", IF('Library Prep'!$K$12 = "CD", VLOOKUP($C126, Indices!$G$8:$I$103, 2, FALSE), 'Library Prep'!$L119))</f>
        <v/>
      </c>
      <c r="E126" t="str">
        <f ca="1">IF(AND('Library Prep'!$K$12="CD", LEN(D126)&gt;0), VLOOKUP(D126, Indices!$E$8:$F$795, 2, FALSE), IF(LEN(D126)&gt;0, MID(VLOOKUP(D126, OFFSET(Indices!$G$8:$I$103, 0, MATCH("UD-" &amp; $C126, Indices!$G$6:$S$6,0)-1), 2,FALSE), 1, 7), ""))</f>
        <v/>
      </c>
      <c r="F126" t="str">
        <f ca="1">IF(AND('Library Prep'!$K$12="CD", LEN($C126)&gt;0), VLOOKUP($C126, Indices!$G$8:$I$103, 3, FALSE), IF(AND(LEN($C126)&gt;0, LEN($E126)&gt;0), VLOOKUP($E126&amp;"-7", Indices!$E:$F, 2,FALSE), ""))</f>
        <v/>
      </c>
      <c r="G126" t="str">
        <f ca="1">IF(AND('Library Prep'!$K$12="CD", LEN(F126)&gt;0), VLOOKUP(F126, Indices!$E$8:$F$795, 2, FALSE), E126)</f>
        <v/>
      </c>
      <c r="H126" t="str">
        <f ca="1">IF(AND('Library Prep'!$K$12 = "CD", LEN('Library Prep'!$B119)&gt;0), 'Library Prep'!$D119&amp;"", IF(LEN($G126)&gt;0, VLOOKUP(G126&amp;"-5", Indices!$E:$F, 2,FALSE), ""))</f>
        <v/>
      </c>
      <c r="I126" t="str">
        <f>IF(AND('Library Prep'!$K$12 &lt;&gt; "CD", LEN('Library Prep'!$D119)&gt;0), 'Library Prep'!$D119, "")</f>
        <v/>
      </c>
    </row>
    <row r="127" spans="1:9" x14ac:dyDescent="0.3">
      <c r="A127" t="str">
        <f>IF(AND(LEN('Library Prep'!$C$6)&gt;0, 'Library Prep'!$C$6 &lt;&gt; "CD"), IF(LEN('Library Prep'!$B120)&gt;0,'Library Prep'!$B120,""), "")</f>
        <v/>
      </c>
      <c r="B127" t="str">
        <f>IF(AND(LEN('Library Prep'!$C$6)&gt;0, 'Library Prep'!$C$6 &lt;&gt; "CD", LEN(TRIM('Library Prep'!$C$2)) &gt; 0, LEN(TRIM('Library Prep'!$B120))&gt;0), 'Library Prep'!$B120 &amp; "-" &amp; 'Library Prep'!$C$2, "")</f>
        <v/>
      </c>
      <c r="C127" t="str">
        <f>IF(AND(LEN('Library Prep'!$K$12)&gt;0, LEN(TRIM('Library Prep'!$B120)) &gt; 0), IF('Library Prep'!$K$12="CD", 'Library Prep'!$L120, RIGHT('Library Prep'!$K120, 1)), "")</f>
        <v/>
      </c>
      <c r="D127" t="str">
        <f>IF(LEN($C127)=0, "", IF('Library Prep'!$K$12 = "CD", VLOOKUP($C127, Indices!$G$8:$I$103, 2, FALSE), 'Library Prep'!$L120))</f>
        <v/>
      </c>
      <c r="E127" t="str">
        <f ca="1">IF(AND('Library Prep'!$K$12="CD", LEN(D127)&gt;0), VLOOKUP(D127, Indices!$E$8:$F$795, 2, FALSE), IF(LEN(D127)&gt;0, MID(VLOOKUP(D127, OFFSET(Indices!$G$8:$I$103, 0, MATCH("UD-" &amp; $C127, Indices!$G$6:$S$6,0)-1), 2,FALSE), 1, 7), ""))</f>
        <v/>
      </c>
      <c r="F127" t="str">
        <f ca="1">IF(AND('Library Prep'!$K$12="CD", LEN($C127)&gt;0), VLOOKUP($C127, Indices!$G$8:$I$103, 3, FALSE), IF(AND(LEN($C127)&gt;0, LEN($E127)&gt;0), VLOOKUP($E127&amp;"-7", Indices!$E:$F, 2,FALSE), ""))</f>
        <v/>
      </c>
      <c r="G127" t="str">
        <f ca="1">IF(AND('Library Prep'!$K$12="CD", LEN(F127)&gt;0), VLOOKUP(F127, Indices!$E$8:$F$795, 2, FALSE), E127)</f>
        <v/>
      </c>
      <c r="H127" t="str">
        <f ca="1">IF(AND('Library Prep'!$K$12 = "CD", LEN('Library Prep'!$B120)&gt;0), 'Library Prep'!$D120&amp;"", IF(LEN($G127)&gt;0, VLOOKUP(G127&amp;"-5", Indices!$E:$F, 2,FALSE), ""))</f>
        <v/>
      </c>
      <c r="I127" t="str">
        <f>IF(AND('Library Prep'!$K$12 &lt;&gt; "CD", LEN('Library Prep'!$D120)&gt;0), 'Library Prep'!$D120, "")</f>
        <v/>
      </c>
    </row>
    <row r="128" spans="1:9" x14ac:dyDescent="0.3">
      <c r="A128" t="str">
        <f>IF(AND(LEN('Library Prep'!$C$6)&gt;0, 'Library Prep'!$C$6 &lt;&gt; "CD"), IF(LEN('Library Prep'!$B121)&gt;0,'Library Prep'!$B121,""), "")</f>
        <v/>
      </c>
      <c r="B128" t="str">
        <f>IF(AND(LEN('Library Prep'!$C$6)&gt;0, 'Library Prep'!$C$6 &lt;&gt; "CD", LEN(TRIM('Library Prep'!$C$2)) &gt; 0, LEN(TRIM('Library Prep'!$B121))&gt;0), 'Library Prep'!$B121 &amp; "-" &amp; 'Library Prep'!$C$2, "")</f>
        <v/>
      </c>
      <c r="C128" t="str">
        <f>IF(AND(LEN('Library Prep'!$K$12)&gt;0, LEN(TRIM('Library Prep'!$B121)) &gt; 0), IF('Library Prep'!$K$12="CD", 'Library Prep'!$L121, RIGHT('Library Prep'!$K121, 1)), "")</f>
        <v/>
      </c>
      <c r="D128" t="str">
        <f>IF(LEN($C128)=0, "", IF('Library Prep'!$K$12 = "CD", VLOOKUP($C128, Indices!$G$8:$I$103, 2, FALSE), 'Library Prep'!$L121))</f>
        <v/>
      </c>
      <c r="E128" t="str">
        <f ca="1">IF(AND('Library Prep'!$K$12="CD", LEN(D128)&gt;0), VLOOKUP(D128, Indices!$E$8:$F$795, 2, FALSE), IF(LEN(D128)&gt;0, MID(VLOOKUP(D128, OFFSET(Indices!$G$8:$I$103, 0, MATCH("UD-" &amp; $C128, Indices!$G$6:$S$6,0)-1), 2,FALSE), 1, 7), ""))</f>
        <v/>
      </c>
      <c r="F128" t="str">
        <f ca="1">IF(AND('Library Prep'!$K$12="CD", LEN($C128)&gt;0), VLOOKUP($C128, Indices!$G$8:$I$103, 3, FALSE), IF(AND(LEN($C128)&gt;0, LEN($E128)&gt;0), VLOOKUP($E128&amp;"-7", Indices!$E:$F, 2,FALSE), ""))</f>
        <v/>
      </c>
      <c r="G128" t="str">
        <f ca="1">IF(AND('Library Prep'!$K$12="CD", LEN(F128)&gt;0), VLOOKUP(F128, Indices!$E$8:$F$795, 2, FALSE), E128)</f>
        <v/>
      </c>
      <c r="H128" t="str">
        <f ca="1">IF(AND('Library Prep'!$K$12 = "CD", LEN('Library Prep'!$B121)&gt;0), 'Library Prep'!$D121&amp;"", IF(LEN($G128)&gt;0, VLOOKUP(G128&amp;"-5", Indices!$E:$F, 2,FALSE), ""))</f>
        <v/>
      </c>
      <c r="I128" t="str">
        <f>IF(AND('Library Prep'!$K$12 &lt;&gt; "CD", LEN('Library Prep'!$D121)&gt;0), 'Library Prep'!$D121, "")</f>
        <v/>
      </c>
    </row>
    <row r="129" spans="1:9" x14ac:dyDescent="0.3">
      <c r="A129" t="str">
        <f>IF(AND(LEN('Library Prep'!$C$6)&gt;0, 'Library Prep'!$C$6 &lt;&gt; "CD"), IF(LEN('Library Prep'!$B122)&gt;0,'Library Prep'!$B122,""), "")</f>
        <v/>
      </c>
      <c r="B129" t="str">
        <f>IF(AND(LEN('Library Prep'!$C$6)&gt;0, 'Library Prep'!$C$6 &lt;&gt; "CD", LEN(TRIM('Library Prep'!$C$2)) &gt; 0, LEN(TRIM('Library Prep'!$B122))&gt;0), 'Library Prep'!$B122 &amp; "-" &amp; 'Library Prep'!$C$2, "")</f>
        <v/>
      </c>
      <c r="C129" t="str">
        <f>IF(AND(LEN('Library Prep'!$K$12)&gt;0, LEN(TRIM('Library Prep'!$B122)) &gt; 0), IF('Library Prep'!$K$12="CD", 'Library Prep'!$L122, RIGHT('Library Prep'!$K122, 1)), "")</f>
        <v/>
      </c>
      <c r="D129" t="str">
        <f>IF(LEN($C129)=0, "", IF('Library Prep'!$K$12 = "CD", VLOOKUP($C129, Indices!$G$8:$I$103, 2, FALSE), 'Library Prep'!$L122))</f>
        <v/>
      </c>
      <c r="E129" t="str">
        <f ca="1">IF(AND('Library Prep'!$K$12="CD", LEN(D129)&gt;0), VLOOKUP(D129, Indices!$E$8:$F$795, 2, FALSE), IF(LEN(D129)&gt;0, MID(VLOOKUP(D129, OFFSET(Indices!$G$8:$I$103, 0, MATCH("UD-" &amp; $C129, Indices!$G$6:$S$6,0)-1), 2,FALSE), 1, 7), ""))</f>
        <v/>
      </c>
      <c r="F129" t="str">
        <f ca="1">IF(AND('Library Prep'!$K$12="CD", LEN($C129)&gt;0), VLOOKUP($C129, Indices!$G$8:$I$103, 3, FALSE), IF(AND(LEN($C129)&gt;0, LEN($E129)&gt;0), VLOOKUP($E129&amp;"-7", Indices!$E:$F, 2,FALSE), ""))</f>
        <v/>
      </c>
      <c r="G129" t="str">
        <f ca="1">IF(AND('Library Prep'!$K$12="CD", LEN(F129)&gt;0), VLOOKUP(F129, Indices!$E$8:$F$795, 2, FALSE), E129)</f>
        <v/>
      </c>
      <c r="H129" t="str">
        <f ca="1">IF(AND('Library Prep'!$K$12 = "CD", LEN('Library Prep'!$B122)&gt;0), 'Library Prep'!$D122&amp;"", IF(LEN($G129)&gt;0, VLOOKUP(G129&amp;"-5", Indices!$E:$F, 2,FALSE), ""))</f>
        <v/>
      </c>
      <c r="I129" t="str">
        <f>IF(AND('Library Prep'!$K$12 &lt;&gt; "CD", LEN('Library Prep'!$D122)&gt;0), 'Library Prep'!$D122, "")</f>
        <v/>
      </c>
    </row>
    <row r="130" spans="1:9" x14ac:dyDescent="0.3">
      <c r="A130" t="str">
        <f>IF(AND(LEN('Library Prep'!$C$6)&gt;0, 'Library Prep'!$C$6 &lt;&gt; "CD"), IF(LEN('Library Prep'!$B123)&gt;0,'Library Prep'!$B123,""), "")</f>
        <v/>
      </c>
      <c r="B130" t="str">
        <f>IF(AND(LEN('Library Prep'!$C$6)&gt;0, 'Library Prep'!$C$6 &lt;&gt; "CD", LEN(TRIM('Library Prep'!$C$2)) &gt; 0, LEN(TRIM('Library Prep'!$B123))&gt;0), 'Library Prep'!$B123 &amp; "-" &amp; 'Library Prep'!$C$2, "")</f>
        <v/>
      </c>
      <c r="C130" t="str">
        <f>IF(AND(LEN('Library Prep'!$K$12)&gt;0, LEN(TRIM('Library Prep'!$B123)) &gt; 0), IF('Library Prep'!$K$12="CD", 'Library Prep'!$L123, RIGHT('Library Prep'!$K123, 1)), "")</f>
        <v/>
      </c>
      <c r="D130" t="str">
        <f>IF(LEN($C130)=0, "", IF('Library Prep'!$K$12 = "CD", VLOOKUP($C130, Indices!$G$8:$I$103, 2, FALSE), 'Library Prep'!$L123))</f>
        <v/>
      </c>
      <c r="E130" t="str">
        <f ca="1">IF(AND('Library Prep'!$K$12="CD", LEN(D130)&gt;0), VLOOKUP(D130, Indices!$E$8:$F$795, 2, FALSE), IF(LEN(D130)&gt;0, MID(VLOOKUP(D130, OFFSET(Indices!$G$8:$I$103, 0, MATCH("UD-" &amp; $C130, Indices!$G$6:$S$6,0)-1), 2,FALSE), 1, 7), ""))</f>
        <v/>
      </c>
      <c r="F130" t="str">
        <f ca="1">IF(AND('Library Prep'!$K$12="CD", LEN($C130)&gt;0), VLOOKUP($C130, Indices!$G$8:$I$103, 3, FALSE), IF(AND(LEN($C130)&gt;0, LEN($E130)&gt;0), VLOOKUP($E130&amp;"-7", Indices!$E:$F, 2,FALSE), ""))</f>
        <v/>
      </c>
      <c r="G130" t="str">
        <f ca="1">IF(AND('Library Prep'!$K$12="CD", LEN(F130)&gt;0), VLOOKUP(F130, Indices!$E$8:$F$795, 2, FALSE), E130)</f>
        <v/>
      </c>
      <c r="H130" t="str">
        <f ca="1">IF(AND('Library Prep'!$K$12 = "CD", LEN('Library Prep'!$B123)&gt;0), 'Library Prep'!$D123&amp;"", IF(LEN($G130)&gt;0, VLOOKUP(G130&amp;"-5", Indices!$E:$F, 2,FALSE), ""))</f>
        <v/>
      </c>
      <c r="I130" t="str">
        <f>IF(AND('Library Prep'!$K$12 &lt;&gt; "CD", LEN('Library Prep'!$D123)&gt;0), 'Library Prep'!$D123, "")</f>
        <v/>
      </c>
    </row>
    <row r="131" spans="1:9" x14ac:dyDescent="0.3">
      <c r="A131" t="str">
        <f>IF(AND(LEN('Library Prep'!$C$6)&gt;0, 'Library Prep'!$C$6 &lt;&gt; "CD"), IF(LEN('Library Prep'!$B124)&gt;0,'Library Prep'!$B124,""), "")</f>
        <v/>
      </c>
      <c r="B131" t="str">
        <f>IF(AND(LEN('Library Prep'!$C$6)&gt;0, 'Library Prep'!$C$6 &lt;&gt; "CD", LEN(TRIM('Library Prep'!$C$2)) &gt; 0, LEN(TRIM('Library Prep'!$B124))&gt;0), 'Library Prep'!$B124 &amp; "-" &amp; 'Library Prep'!$C$2, "")</f>
        <v/>
      </c>
      <c r="C131" t="str">
        <f>IF(AND(LEN('Library Prep'!$K$12)&gt;0, LEN(TRIM('Library Prep'!$B124)) &gt; 0), IF('Library Prep'!$K$12="CD", 'Library Prep'!$L124, RIGHT('Library Prep'!$K124, 1)), "")</f>
        <v/>
      </c>
      <c r="D131" t="str">
        <f>IF(LEN($C131)=0, "", IF('Library Prep'!$K$12 = "CD", VLOOKUP($C131, Indices!$G$8:$I$103, 2, FALSE), 'Library Prep'!$L124))</f>
        <v/>
      </c>
      <c r="E131" t="str">
        <f ca="1">IF(AND('Library Prep'!$K$12="CD", LEN(D131)&gt;0), VLOOKUP(D131, Indices!$E$8:$F$795, 2, FALSE), IF(LEN(D131)&gt;0, MID(VLOOKUP(D131, OFFSET(Indices!$G$8:$I$103, 0, MATCH("UD-" &amp; $C131, Indices!$G$6:$S$6,0)-1), 2,FALSE), 1, 7), ""))</f>
        <v/>
      </c>
      <c r="F131" t="str">
        <f ca="1">IF(AND('Library Prep'!$K$12="CD", LEN($C131)&gt;0), VLOOKUP($C131, Indices!$G$8:$I$103, 3, FALSE), IF(AND(LEN($C131)&gt;0, LEN($E131)&gt;0), VLOOKUP($E131&amp;"-7", Indices!$E:$F, 2,FALSE), ""))</f>
        <v/>
      </c>
      <c r="G131" t="str">
        <f ca="1">IF(AND('Library Prep'!$K$12="CD", LEN(F131)&gt;0), VLOOKUP(F131, Indices!$E$8:$F$795, 2, FALSE), E131)</f>
        <v/>
      </c>
      <c r="H131" t="str">
        <f ca="1">IF(AND('Library Prep'!$K$12 = "CD", LEN('Library Prep'!$B124)&gt;0), 'Library Prep'!$D124&amp;"", IF(LEN($G131)&gt;0, VLOOKUP(G131&amp;"-5", Indices!$E:$F, 2,FALSE), ""))</f>
        <v/>
      </c>
      <c r="I131" t="str">
        <f>IF(AND('Library Prep'!$K$12 &lt;&gt; "CD", LEN('Library Prep'!$D124)&gt;0), 'Library Prep'!$D124, "")</f>
        <v/>
      </c>
    </row>
    <row r="132" spans="1:9" x14ac:dyDescent="0.3">
      <c r="A132" t="str">
        <f>IF(AND(LEN('Library Prep'!$C$6)&gt;0, 'Library Prep'!$C$6 &lt;&gt; "CD"), IF(LEN('Library Prep'!$B125)&gt;0,'Library Prep'!$B125,""), "")</f>
        <v/>
      </c>
      <c r="B132" t="str">
        <f>IF(AND(LEN('Library Prep'!$C$6)&gt;0, 'Library Prep'!$C$6 &lt;&gt; "CD", LEN(TRIM('Library Prep'!$C$2)) &gt; 0, LEN(TRIM('Library Prep'!$B125))&gt;0), 'Library Prep'!$B125 &amp; "-" &amp; 'Library Prep'!$C$2, "")</f>
        <v/>
      </c>
      <c r="C132" t="str">
        <f>IF(AND(LEN('Library Prep'!$K$12)&gt;0, LEN(TRIM('Library Prep'!$B125)) &gt; 0), IF('Library Prep'!$K$12="CD", 'Library Prep'!$L125, RIGHT('Library Prep'!$K125, 1)), "")</f>
        <v/>
      </c>
      <c r="D132" t="str">
        <f>IF(LEN($C132)=0, "", IF('Library Prep'!$K$12 = "CD", VLOOKUP($C132, Indices!$G$8:$I$103, 2, FALSE), 'Library Prep'!$L125))</f>
        <v/>
      </c>
      <c r="E132" t="str">
        <f ca="1">IF(AND('Library Prep'!$K$12="CD", LEN(D132)&gt;0), VLOOKUP(D132, Indices!$E$8:$F$795, 2, FALSE), IF(LEN(D132)&gt;0, MID(VLOOKUP(D132, OFFSET(Indices!$G$8:$I$103, 0, MATCH("UD-" &amp; $C132, Indices!$G$6:$S$6,0)-1), 2,FALSE), 1, 7), ""))</f>
        <v/>
      </c>
      <c r="F132" t="str">
        <f ca="1">IF(AND('Library Prep'!$K$12="CD", LEN($C132)&gt;0), VLOOKUP($C132, Indices!$G$8:$I$103, 3, FALSE), IF(AND(LEN($C132)&gt;0, LEN($E132)&gt;0), VLOOKUP($E132&amp;"-7", Indices!$E:$F, 2,FALSE), ""))</f>
        <v/>
      </c>
      <c r="G132" t="str">
        <f ca="1">IF(AND('Library Prep'!$K$12="CD", LEN(F132)&gt;0), VLOOKUP(F132, Indices!$E$8:$F$795, 2, FALSE), E132)</f>
        <v/>
      </c>
      <c r="H132" t="str">
        <f ca="1">IF(AND('Library Prep'!$K$12 = "CD", LEN('Library Prep'!$B125)&gt;0), 'Library Prep'!$D125&amp;"", IF(LEN($G132)&gt;0, VLOOKUP(G132&amp;"-5", Indices!$E:$F, 2,FALSE), ""))</f>
        <v/>
      </c>
      <c r="I132" t="str">
        <f>IF(AND('Library Prep'!$K$12 &lt;&gt; "CD", LEN('Library Prep'!$D125)&gt;0), 'Library Prep'!$D125, "")</f>
        <v/>
      </c>
    </row>
    <row r="133" spans="1:9" x14ac:dyDescent="0.3">
      <c r="A133" t="str">
        <f>IF(AND(LEN('Library Prep'!$C$6)&gt;0, 'Library Prep'!$C$6 &lt;&gt; "CD"), IF(LEN('Library Prep'!$B126)&gt;0,'Library Prep'!$B126,""), "")</f>
        <v/>
      </c>
      <c r="B133" t="str">
        <f>IF(AND(LEN('Library Prep'!$C$6)&gt;0, 'Library Prep'!$C$6 &lt;&gt; "CD", LEN(TRIM('Library Prep'!$C$2)) &gt; 0, LEN(TRIM('Library Prep'!$B126))&gt;0), 'Library Prep'!$B126 &amp; "-" &amp; 'Library Prep'!$C$2, "")</f>
        <v/>
      </c>
      <c r="C133" t="str">
        <f>IF(AND(LEN('Library Prep'!$K$12)&gt;0, LEN(TRIM('Library Prep'!$B126)) &gt; 0), IF('Library Prep'!$K$12="CD", 'Library Prep'!$L126, RIGHT('Library Prep'!$K126, 1)), "")</f>
        <v/>
      </c>
      <c r="D133" t="str">
        <f>IF(LEN($C133)=0, "", IF('Library Prep'!$K$12 = "CD", VLOOKUP($C133, Indices!$G$8:$I$103, 2, FALSE), 'Library Prep'!$L126))</f>
        <v/>
      </c>
      <c r="E133" t="str">
        <f ca="1">IF(AND('Library Prep'!$K$12="CD", LEN(D133)&gt;0), VLOOKUP(D133, Indices!$E$8:$F$795, 2, FALSE), IF(LEN(D133)&gt;0, MID(VLOOKUP(D133, OFFSET(Indices!$G$8:$I$103, 0, MATCH("UD-" &amp; $C133, Indices!$G$6:$S$6,0)-1), 2,FALSE), 1, 7), ""))</f>
        <v/>
      </c>
      <c r="F133" t="str">
        <f ca="1">IF(AND('Library Prep'!$K$12="CD", LEN($C133)&gt;0), VLOOKUP($C133, Indices!$G$8:$I$103, 3, FALSE), IF(AND(LEN($C133)&gt;0, LEN($E133)&gt;0), VLOOKUP($E133&amp;"-7", Indices!$E:$F, 2,FALSE), ""))</f>
        <v/>
      </c>
      <c r="G133" t="str">
        <f ca="1">IF(AND('Library Prep'!$K$12="CD", LEN(F133)&gt;0), VLOOKUP(F133, Indices!$E$8:$F$795, 2, FALSE), E133)</f>
        <v/>
      </c>
      <c r="H133" t="str">
        <f ca="1">IF(AND('Library Prep'!$K$12 = "CD", LEN('Library Prep'!$B126)&gt;0), 'Library Prep'!$D126&amp;"", IF(LEN($G133)&gt;0, VLOOKUP(G133&amp;"-5", Indices!$E:$F, 2,FALSE), ""))</f>
        <v/>
      </c>
      <c r="I133" t="str">
        <f>IF(AND('Library Prep'!$K$12 &lt;&gt; "CD", LEN('Library Prep'!$D126)&gt;0), 'Library Prep'!$D126, "")</f>
        <v/>
      </c>
    </row>
    <row r="134" spans="1:9" x14ac:dyDescent="0.3">
      <c r="A134" t="str">
        <f>IF(AND(LEN('Library Prep'!$C$6)&gt;0, 'Library Prep'!$C$6 &lt;&gt; "CD"), IF(LEN('Library Prep'!$B127)&gt;0,'Library Prep'!$B127,""), "")</f>
        <v/>
      </c>
      <c r="B134" t="str">
        <f>IF(AND(LEN('Library Prep'!$C$6)&gt;0, 'Library Prep'!$C$6 &lt;&gt; "CD", LEN(TRIM('Library Prep'!$C$2)) &gt; 0, LEN(TRIM('Library Prep'!$B127))&gt;0), 'Library Prep'!$B127 &amp; "-" &amp; 'Library Prep'!$C$2, "")</f>
        <v/>
      </c>
      <c r="C134" t="str">
        <f>IF(AND(LEN('Library Prep'!$K$12)&gt;0, LEN(TRIM('Library Prep'!$B127)) &gt; 0), IF('Library Prep'!$K$12="CD", 'Library Prep'!$L127, RIGHT('Library Prep'!$K127, 1)), "")</f>
        <v/>
      </c>
      <c r="D134" t="str">
        <f>IF(LEN($C134)=0, "", IF('Library Prep'!$K$12 = "CD", VLOOKUP($C134, Indices!$G$8:$I$103, 2, FALSE), 'Library Prep'!$L127))</f>
        <v/>
      </c>
      <c r="E134" t="str">
        <f ca="1">IF(AND('Library Prep'!$K$12="CD", LEN(D134)&gt;0), VLOOKUP(D134, Indices!$E$8:$F$795, 2, FALSE), IF(LEN(D134)&gt;0, MID(VLOOKUP(D134, OFFSET(Indices!$G$8:$I$103, 0, MATCH("UD-" &amp; $C134, Indices!$G$6:$S$6,0)-1), 2,FALSE), 1, 7), ""))</f>
        <v/>
      </c>
      <c r="F134" t="str">
        <f ca="1">IF(AND('Library Prep'!$K$12="CD", LEN($C134)&gt;0), VLOOKUP($C134, Indices!$G$8:$I$103, 3, FALSE), IF(AND(LEN($C134)&gt;0, LEN($E134)&gt;0), VLOOKUP($E134&amp;"-7", Indices!$E:$F, 2,FALSE), ""))</f>
        <v/>
      </c>
      <c r="G134" t="str">
        <f ca="1">IF(AND('Library Prep'!$K$12="CD", LEN(F134)&gt;0), VLOOKUP(F134, Indices!$E$8:$F$795, 2, FALSE), E134)</f>
        <v/>
      </c>
      <c r="H134" t="str">
        <f ca="1">IF(AND('Library Prep'!$K$12 = "CD", LEN('Library Prep'!$B127)&gt;0), 'Library Prep'!$D127&amp;"", IF(LEN($G134)&gt;0, VLOOKUP(G134&amp;"-5", Indices!$E:$F, 2,FALSE), ""))</f>
        <v/>
      </c>
      <c r="I134" t="str">
        <f>IF(AND('Library Prep'!$K$12 &lt;&gt; "CD", LEN('Library Prep'!$D127)&gt;0), 'Library Prep'!$D127, "")</f>
        <v/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46ECB-5002-4536-8A7A-26A4EC73D13A}">
  <dimension ref="A1:I132"/>
  <sheetViews>
    <sheetView workbookViewId="0">
      <pane ySplit="16" topLeftCell="A17" activePane="bottomLeft" state="frozen"/>
      <selection pane="bottomLeft" activeCell="D20" sqref="D20"/>
    </sheetView>
  </sheetViews>
  <sheetFormatPr defaultRowHeight="14.4" x14ac:dyDescent="0.3"/>
  <cols>
    <col min="1" max="1" width="20.6640625" customWidth="1"/>
    <col min="2" max="2" width="41" bestFit="1" customWidth="1"/>
    <col min="3" max="4" width="16.88671875" bestFit="1" customWidth="1"/>
    <col min="5" max="5" width="12.33203125" bestFit="1" customWidth="1"/>
    <col min="6" max="6" width="13.5546875" bestFit="1" customWidth="1"/>
    <col min="7" max="7" width="12.88671875" bestFit="1" customWidth="1"/>
    <col min="8" max="9" width="15" bestFit="1" customWidth="1"/>
  </cols>
  <sheetData>
    <row r="1" spans="1:9" x14ac:dyDescent="0.3">
      <c r="A1" t="s">
        <v>117</v>
      </c>
    </row>
    <row r="2" spans="1:9" x14ac:dyDescent="0.3">
      <c r="A2" t="s">
        <v>256</v>
      </c>
      <c r="B2" s="89">
        <f>'Library Prep'!$C$2</f>
        <v>0</v>
      </c>
    </row>
    <row r="3" spans="1:9" x14ac:dyDescent="0.3">
      <c r="A3" t="s">
        <v>119</v>
      </c>
      <c r="B3" s="91">
        <f>'Library Prep'!$C$6</f>
        <v>0</v>
      </c>
    </row>
    <row r="4" spans="1:9" x14ac:dyDescent="0.3">
      <c r="A4" t="s">
        <v>257</v>
      </c>
      <c r="B4" t="s">
        <v>1859</v>
      </c>
    </row>
    <row r="5" spans="1:9" x14ac:dyDescent="0.3">
      <c r="A5" t="s">
        <v>120</v>
      </c>
      <c r="B5" t="s">
        <v>121</v>
      </c>
    </row>
    <row r="6" spans="1:9" x14ac:dyDescent="0.3">
      <c r="A6" t="s">
        <v>259</v>
      </c>
      <c r="B6" s="89" t="s">
        <v>1814</v>
      </c>
    </row>
    <row r="7" spans="1:9" x14ac:dyDescent="0.3">
      <c r="A7" t="s">
        <v>1853</v>
      </c>
      <c r="B7" s="89" t="e">
        <f>VLOOKUP('Library Prep'!$K$12, Indices!$A$13:$D$17, 4, FALSE)</f>
        <v>#N/A</v>
      </c>
    </row>
    <row r="8" spans="1:9" x14ac:dyDescent="0.3">
      <c r="A8" t="s">
        <v>1816</v>
      </c>
    </row>
    <row r="9" spans="1:9" x14ac:dyDescent="0.3">
      <c r="A9" t="s">
        <v>129</v>
      </c>
      <c r="B9" t="s">
        <v>130</v>
      </c>
    </row>
    <row r="10" spans="1:9" x14ac:dyDescent="0.3">
      <c r="A10" t="s">
        <v>131</v>
      </c>
    </row>
    <row r="11" spans="1:9" x14ac:dyDescent="0.3">
      <c r="A11" s="90" t="e">
        <f>LEFT('Library Prep'!$C$5, 3)/2 +1</f>
        <v>#VALUE!</v>
      </c>
    </row>
    <row r="12" spans="1:9" x14ac:dyDescent="0.3">
      <c r="A12" s="90" t="e">
        <f>LEFT('Library Prep'!$C$5, 3)/2 +1</f>
        <v>#VALUE!</v>
      </c>
    </row>
    <row r="13" spans="1:9" x14ac:dyDescent="0.3">
      <c r="A13" t="s">
        <v>132</v>
      </c>
    </row>
    <row r="14" spans="1:9" x14ac:dyDescent="0.3">
      <c r="A14" t="s">
        <v>261</v>
      </c>
      <c r="B14" t="s">
        <v>135</v>
      </c>
    </row>
    <row r="15" spans="1:9" x14ac:dyDescent="0.3">
      <c r="A15" t="s">
        <v>136</v>
      </c>
    </row>
    <row r="16" spans="1:9" x14ac:dyDescent="0.3">
      <c r="A16" t="s">
        <v>137</v>
      </c>
      <c r="B16" t="s">
        <v>1816</v>
      </c>
      <c r="C16" s="34" t="str">
        <f>IF('Library Prep'!$K$12="CD", "Index_Plate_Well", "Index_Plate")</f>
        <v>Index_Plate</v>
      </c>
      <c r="D16" t="str">
        <f>IF('Library Prep'!$K$12="CD", "I7_Index_ID", "Index_Plate_Well")</f>
        <v>Index_Plate_Well</v>
      </c>
      <c r="E16" t="str">
        <f>IF('Library Prep'!$K$12 = "CD", "index", "I7_Index_ID")</f>
        <v>I7_Index_ID</v>
      </c>
      <c r="F16" t="str">
        <f>IF('Library Prep'!$K$12 = "CD", "I5_Index_ID", "index")</f>
        <v>index</v>
      </c>
      <c r="G16" t="str">
        <f>IF('Library Prep'!$K$12 = "CD", "index2", "I5_Index_ID")</f>
        <v>I5_Index_ID</v>
      </c>
      <c r="H16" t="str">
        <f>IF('Library Prep'!$K$12 = "CD", "Sample_Project", "index2")</f>
        <v>index2</v>
      </c>
      <c r="I16" t="str">
        <f>IF(AND(LEN('Library Prep'!$K$12)&gt;0, 'Library Prep'!$K$12 &lt;&gt; "CD"), "Sample_Project", "")</f>
        <v/>
      </c>
    </row>
    <row r="17" spans="1:9" x14ac:dyDescent="0.3">
      <c r="A17" t="str">
        <f>IF(AND(LEN(TRIM('Library Prep'!$C$2)) &gt; 0, LEN(TRIM('Library Prep'!$B12))&gt;0), 'Library Prep'!$B12 &amp; "-" &amp; 'Library Prep'!$C$2, "")</f>
        <v/>
      </c>
      <c r="C17" t="str">
        <f>IF(AND(LEN('Library Prep'!$K$12)&gt;0, LEN(TRIM('Library Prep'!$B12)) &gt; 0), IF('Library Prep'!$K$12="CD", 'Library Prep'!$L12, RIGHT('Library Prep'!$K12, 1)), "")</f>
        <v/>
      </c>
      <c r="D17" t="str">
        <f>IF(LEN($C17)=0, "", IF('Library Prep'!$K$12 = "CD", VLOOKUP($C17, Indices!$G$8:$I$103, 2, FALSE), 'Library Prep'!$L12))</f>
        <v/>
      </c>
      <c r="E17" t="str">
        <f ca="1">IF(AND('Library Prep'!$K$12="CD", LEN(D17)&gt;0), VLOOKUP($D17, Indices!$E$8:$F$795, 2, FALSE), IF(LEN(D17)&gt;0, MID(VLOOKUP(D17, OFFSET(Indices!$G$8:$I$103, 0, MATCH("UD-" &amp; $C17, Indices!$G$6:$S$6,0)-1), 2,FALSE), 1, 7), ""))</f>
        <v/>
      </c>
      <c r="F17" t="str">
        <f ca="1">IF(AND('Library Prep'!$K$12="CD", LEN($C17)&gt;0), VLOOKUP($C17, Indices!$G$8:$I$103, 3, FALSE), IF(AND(LEN($C17)&gt;0, LEN($E17)&gt;0), VLOOKUP($E17&amp;"-7", Indices!$E:$F, 2,FALSE), ""))</f>
        <v/>
      </c>
      <c r="G17" t="str">
        <f ca="1">IF(AND('Library Prep'!$K$12="CD", LEN(F17)&gt;0), VLOOKUP(F17, Indices!$E$8:$F$795, 2, FALSE), E17)</f>
        <v/>
      </c>
      <c r="H17" t="str">
        <f ca="1">IF(AND('Library Prep'!$K$12 = "CD", LEN('Library Prep'!$B12)&gt;0), 'Library Prep'!$D12&amp;"", IF(LEN($G17)&gt;0, VLOOKUP(G17&amp;"-5", Indices!$E:$F, 2,FALSE), ""))</f>
        <v/>
      </c>
      <c r="I17" t="str">
        <f>IF(AND('Library Prep'!$K$12 &lt;&gt; "CD", LEN('Library Prep'!$D12)&gt;0), 'Library Prep'!$D12, "")</f>
        <v/>
      </c>
    </row>
    <row r="18" spans="1:9" x14ac:dyDescent="0.3">
      <c r="A18" t="str">
        <f>IF(AND(LEN(TRIM('Library Prep'!$C$2)) &gt; 0, LEN(TRIM('Library Prep'!$B13))&gt;0), 'Library Prep'!$B13 &amp; "-" &amp; 'Library Prep'!$C$2, "")</f>
        <v/>
      </c>
      <c r="C18" t="str">
        <f>IF(AND(LEN('Library Prep'!$K$12)&gt;0, LEN(TRIM('Library Prep'!$B13)) &gt; 0), IF('Library Prep'!$K$12="CD", 'Library Prep'!$L13, RIGHT('Library Prep'!$K13, 1)), "")</f>
        <v/>
      </c>
      <c r="D18" t="str">
        <f>IF(LEN($C18)=0, "", IF('Library Prep'!$K$12 = "CD", VLOOKUP($C18, Indices!$G$8:$I$103, 2, FALSE), 'Library Prep'!$L13))</f>
        <v/>
      </c>
      <c r="E18" t="str">
        <f ca="1">IF(AND('Library Prep'!$K$12="CD", LEN(D18)&gt;0), VLOOKUP(D18, Indices!$E$8:$F$795, 2, FALSE), IF(LEN(D18)&gt;0, MID(VLOOKUP(D18, OFFSET(Indices!$G$8:$I$103, 0, MATCH("UD-" &amp; $C18, Indices!$G$6:$S$6,0)-1), 2,FALSE), 1, 7), ""))</f>
        <v/>
      </c>
      <c r="F18" t="str">
        <f ca="1">IF(AND('Library Prep'!$K$12="CD", LEN($C18)&gt;0), VLOOKUP($C18, Indices!$G$8:$I$103, 3, FALSE), IF(AND(LEN($C18)&gt;0, LEN($E18)&gt;0), VLOOKUP($E18&amp;"-7", Indices!$E:$F, 2,FALSE), ""))</f>
        <v/>
      </c>
      <c r="G18" t="str">
        <f ca="1">IF(AND('Library Prep'!$K$12="CD", LEN(F18)&gt;0), VLOOKUP(F18, Indices!$E$8:$F$795, 2, FALSE), E18)</f>
        <v/>
      </c>
      <c r="H18" t="str">
        <f ca="1">IF(AND('Library Prep'!$K$12 = "CD", LEN('Library Prep'!$B13)&gt;0), 'Library Prep'!$D13&amp;"", IF(LEN($G18)&gt;0, VLOOKUP(G18&amp;"-5", Indices!$E:$F, 2,FALSE), ""))</f>
        <v/>
      </c>
      <c r="I18" t="str">
        <f>IF(AND('Library Prep'!$K$12 &lt;&gt; "CD", LEN('Library Prep'!$D13)&gt;0), 'Library Prep'!$D13, "")</f>
        <v/>
      </c>
    </row>
    <row r="19" spans="1:9" x14ac:dyDescent="0.3">
      <c r="A19" t="str">
        <f>IF(AND(LEN(TRIM('Library Prep'!$C$2)) &gt; 0, LEN(TRIM('Library Prep'!$B14))&gt;0), 'Library Prep'!$B14 &amp; "-" &amp; 'Library Prep'!$C$2, "")</f>
        <v/>
      </c>
      <c r="C19" t="str">
        <f>IF(AND(LEN('Library Prep'!$K$12)&gt;0, LEN(TRIM('Library Prep'!$B14)) &gt; 0), IF('Library Prep'!$K$12="CD", 'Library Prep'!$L14, RIGHT('Library Prep'!$K14, 1)), "")</f>
        <v/>
      </c>
      <c r="D19" t="str">
        <f>IF(LEN($C19)=0, "", IF('Library Prep'!$K$12 = "CD", VLOOKUP($C19, Indices!$G$8:$I$103, 2, FALSE), 'Library Prep'!$L14))</f>
        <v/>
      </c>
      <c r="E19" t="str">
        <f ca="1">IF(AND('Library Prep'!$K$12="CD", LEN(D19)&gt;0), VLOOKUP(D19, Indices!$E$8:$F$795, 2, FALSE), IF(LEN(D19)&gt;0, MID(VLOOKUP(D19, OFFSET(Indices!$G$8:$I$103, 0, MATCH("UD-" &amp; $C19, Indices!$G$6:$S$6,0)-1), 2,FALSE), 1, 7), ""))</f>
        <v/>
      </c>
      <c r="F19" t="str">
        <f ca="1">IF(AND('Library Prep'!$K$12="CD", LEN($C19)&gt;0), VLOOKUP($C19, Indices!$G$8:$I$103, 3, FALSE), IF(AND(LEN($C19)&gt;0, LEN($E19)&gt;0), VLOOKUP($E19&amp;"-7", Indices!$E:$F, 2,FALSE), ""))</f>
        <v/>
      </c>
      <c r="G19" t="str">
        <f ca="1">IF(AND('Library Prep'!$K$12="CD", LEN(F19)&gt;0), VLOOKUP(F19, Indices!$E$8:$F$795, 2, FALSE), E19)</f>
        <v/>
      </c>
      <c r="H19" t="str">
        <f ca="1">IF(AND('Library Prep'!$K$12 = "CD", LEN('Library Prep'!$B14)&gt;0), 'Library Prep'!$D14&amp;"", IF(LEN($G19)&gt;0, VLOOKUP(G19&amp;"-5", Indices!$E:$F, 2,FALSE), ""))</f>
        <v/>
      </c>
      <c r="I19" t="str">
        <f>IF(AND('Library Prep'!$K$12 &lt;&gt; "CD", LEN('Library Prep'!$D14)&gt;0), 'Library Prep'!$D14, "")</f>
        <v/>
      </c>
    </row>
    <row r="20" spans="1:9" x14ac:dyDescent="0.3">
      <c r="A20" t="str">
        <f>IF(AND(LEN(TRIM('Library Prep'!$C$2)) &gt; 0, LEN(TRIM('Library Prep'!$B15))&gt;0), 'Library Prep'!$B15 &amp; "-" &amp; 'Library Prep'!$C$2, "")</f>
        <v/>
      </c>
      <c r="C20" t="str">
        <f>IF(AND(LEN('Library Prep'!$K$12)&gt;0, LEN(TRIM('Library Prep'!$B15)) &gt; 0), IF('Library Prep'!$K$12="CD", 'Library Prep'!$L15, RIGHT('Library Prep'!$K15, 1)), "")</f>
        <v/>
      </c>
      <c r="D20" t="str">
        <f>IF(LEN($C20)=0, "", IF('Library Prep'!$K$12 = "CD", VLOOKUP($C20, Indices!$G$8:$I$103, 2, FALSE), 'Library Prep'!$L15))</f>
        <v/>
      </c>
      <c r="E20" t="str">
        <f ca="1">IF(AND('Library Prep'!$K$12="CD", LEN(D20)&gt;0), VLOOKUP(D20, Indices!$E$8:$F$795, 2, FALSE), IF(LEN(D20)&gt;0, MID(VLOOKUP(D20, OFFSET(Indices!$G$8:$I$103, 0, MATCH("UD-" &amp; $C20, Indices!$G$6:$S$6,0)-1), 2,FALSE), 1, 7), ""))</f>
        <v/>
      </c>
      <c r="F20" t="str">
        <f ca="1">IF(AND('Library Prep'!$K$12="CD", LEN($C20)&gt;0), VLOOKUP($C20, Indices!$G$8:$I$103, 3, FALSE), IF(AND(LEN($C20)&gt;0, LEN($E20)&gt;0), VLOOKUP($E20&amp;"-7", Indices!$E:$F, 2,FALSE), ""))</f>
        <v/>
      </c>
      <c r="G20" t="str">
        <f ca="1">IF(AND('Library Prep'!$K$12="CD", LEN(F20)&gt;0), VLOOKUP(F20, Indices!$E$8:$F$795, 2, FALSE), E20)</f>
        <v/>
      </c>
      <c r="H20" t="str">
        <f ca="1">IF(AND('Library Prep'!$K$12 = "CD", LEN('Library Prep'!$B15)&gt;0), 'Library Prep'!$D15&amp;"", IF(LEN($G20)&gt;0, VLOOKUP(G20&amp;"-5", Indices!$E:$F, 2,FALSE), ""))</f>
        <v/>
      </c>
      <c r="I20" t="str">
        <f>IF(AND('Library Prep'!$K$12 &lt;&gt; "CD", LEN('Library Prep'!$D15)&gt;0), 'Library Prep'!$D15, "")</f>
        <v/>
      </c>
    </row>
    <row r="21" spans="1:9" x14ac:dyDescent="0.3">
      <c r="A21" t="str">
        <f>IF(AND(LEN(TRIM('Library Prep'!$C$2)) &gt; 0, LEN(TRIM('Library Prep'!$B16))&gt;0), 'Library Prep'!$B16 &amp; "-" &amp; 'Library Prep'!$C$2, "")</f>
        <v/>
      </c>
      <c r="C21" t="str">
        <f>IF(AND(LEN('Library Prep'!$K$12)&gt;0, LEN(TRIM('Library Prep'!$B16)) &gt; 0), IF('Library Prep'!$K$12="CD", 'Library Prep'!$L16, RIGHT('Library Prep'!$K16, 1)), "")</f>
        <v/>
      </c>
      <c r="D21" t="str">
        <f>IF(LEN($C21)=0, "", IF('Library Prep'!$K$12 = "CD", VLOOKUP($C21, Indices!$G$8:$I$103, 2, FALSE), 'Library Prep'!$L16))</f>
        <v/>
      </c>
      <c r="E21" t="str">
        <f ca="1">IF(AND('Library Prep'!$K$12="CD", LEN(D21)&gt;0), VLOOKUP(D21, Indices!$E$8:$F$795, 2, FALSE), IF(LEN(D21)&gt;0, MID(VLOOKUP(D21, OFFSET(Indices!$G$8:$I$103, 0, MATCH("UD-" &amp; $C21, Indices!$G$6:$S$6,0)-1), 2,FALSE), 1, 7), ""))</f>
        <v/>
      </c>
      <c r="F21" t="str">
        <f ca="1">IF(AND('Library Prep'!$K$12="CD", LEN($C21)&gt;0), VLOOKUP($C21, Indices!$G$8:$I$103, 3, FALSE), IF(AND(LEN($C21)&gt;0, LEN($E21)&gt;0), VLOOKUP($E21&amp;"-7", Indices!$E:$F, 2,FALSE), ""))</f>
        <v/>
      </c>
      <c r="G21" t="str">
        <f ca="1">IF(AND('Library Prep'!$K$12="CD", LEN(F21)&gt;0), VLOOKUP(F21, Indices!$E$8:$F$795, 2, FALSE), E21)</f>
        <v/>
      </c>
      <c r="H21" t="str">
        <f ca="1">IF(AND('Library Prep'!$K$12 = "CD", LEN('Library Prep'!$B16)&gt;0), 'Library Prep'!$D16&amp;"", IF(LEN($G21)&gt;0, VLOOKUP(G21&amp;"-5", Indices!$E:$F, 2,FALSE), ""))</f>
        <v/>
      </c>
      <c r="I21" t="str">
        <f>IF(AND('Library Prep'!$K$12 &lt;&gt; "CD", LEN('Library Prep'!$D16)&gt;0), 'Library Prep'!$D16, "")</f>
        <v/>
      </c>
    </row>
    <row r="22" spans="1:9" x14ac:dyDescent="0.3">
      <c r="A22" t="str">
        <f>IF(AND(LEN(TRIM('Library Prep'!$C$2)) &gt; 0, LEN(TRIM('Library Prep'!$B17))&gt;0), 'Library Prep'!$B17 &amp; "-" &amp; 'Library Prep'!$C$2, "")</f>
        <v/>
      </c>
      <c r="C22" t="str">
        <f>IF(AND(LEN('Library Prep'!$K$12)&gt;0, LEN(TRIM('Library Prep'!$B17)) &gt; 0), IF('Library Prep'!$K$12="CD", 'Library Prep'!$L17, RIGHT('Library Prep'!$K17, 1)), "")</f>
        <v/>
      </c>
      <c r="D22" t="str">
        <f>IF(LEN($C22)=0, "", IF('Library Prep'!$K$12 = "CD", VLOOKUP($C22, Indices!$G$8:$I$103, 2, FALSE), 'Library Prep'!$L17))</f>
        <v/>
      </c>
      <c r="E22" t="str">
        <f ca="1">IF(AND('Library Prep'!$K$12="CD", LEN(D22)&gt;0), VLOOKUP(D22, Indices!$E$8:$F$795, 2, FALSE), IF(LEN(D22)&gt;0, MID(VLOOKUP(D22, OFFSET(Indices!$G$8:$I$103, 0, MATCH("UD-" &amp; $C22, Indices!$G$6:$S$6,0)-1), 2,FALSE), 1, 7), ""))</f>
        <v/>
      </c>
      <c r="F22" t="str">
        <f ca="1">IF(AND('Library Prep'!$K$12="CD", LEN($C22)&gt;0), VLOOKUP($C22, Indices!$G$8:$I$103, 3, FALSE), IF(AND(LEN($C22)&gt;0, LEN($E22)&gt;0), VLOOKUP($E22&amp;"-7", Indices!$E:$F, 2,FALSE), ""))</f>
        <v/>
      </c>
      <c r="G22" t="str">
        <f ca="1">IF(AND('Library Prep'!$K$12="CD", LEN(F22)&gt;0), VLOOKUP(F22, Indices!$E$8:$F$795, 2, FALSE), E22)</f>
        <v/>
      </c>
      <c r="H22" t="str">
        <f ca="1">IF(AND('Library Prep'!$K$12 = "CD", LEN('Library Prep'!$B17)&gt;0), 'Library Prep'!$D17&amp;"", IF(LEN($G22)&gt;0, VLOOKUP(G22&amp;"-5", Indices!$E:$F, 2,FALSE), ""))</f>
        <v/>
      </c>
      <c r="I22" t="str">
        <f>IF(AND('Library Prep'!$K$12 &lt;&gt; "CD", LEN('Library Prep'!$D17)&gt;0), 'Library Prep'!$D17, "")</f>
        <v/>
      </c>
    </row>
    <row r="23" spans="1:9" x14ac:dyDescent="0.3">
      <c r="A23" t="str">
        <f>IF(AND(LEN(TRIM('Library Prep'!$C$2)) &gt; 0, LEN(TRIM('Library Prep'!$B18))&gt;0), 'Library Prep'!$B18 &amp; "-" &amp; 'Library Prep'!$C$2, "")</f>
        <v/>
      </c>
      <c r="C23" t="str">
        <f>IF(AND(LEN('Library Prep'!$K$12)&gt;0, LEN(TRIM('Library Prep'!$B18)) &gt; 0), IF('Library Prep'!$K$12="CD", 'Library Prep'!$L18, RIGHT('Library Prep'!$K18, 1)), "")</f>
        <v/>
      </c>
      <c r="D23" t="str">
        <f>IF(LEN($C23)=0, "", IF('Library Prep'!$K$12 = "CD", VLOOKUP($C23, Indices!$G$8:$I$103, 2, FALSE), 'Library Prep'!$L18))</f>
        <v/>
      </c>
      <c r="E23" t="str">
        <f ca="1">IF(AND('Library Prep'!$K$12="CD", LEN(D23)&gt;0), VLOOKUP(D23, Indices!$E$8:$F$795, 2, FALSE), IF(LEN(D23)&gt;0, MID(VLOOKUP(D23, OFFSET(Indices!$G$8:$I$103, 0, MATCH("UD-" &amp; $C23, Indices!$G$6:$S$6,0)-1), 2,FALSE), 1, 7), ""))</f>
        <v/>
      </c>
      <c r="F23" t="str">
        <f ca="1">IF(AND('Library Prep'!$K$12="CD", LEN($C23)&gt;0), VLOOKUP($C23, Indices!$G$8:$I$103, 3, FALSE), IF(AND(LEN($C23)&gt;0, LEN($E23)&gt;0), VLOOKUP($E23&amp;"-7", Indices!$E:$F, 2,FALSE), ""))</f>
        <v/>
      </c>
      <c r="G23" t="str">
        <f ca="1">IF(AND('Library Prep'!$K$12="CD", LEN(F23)&gt;0), VLOOKUP(F23, Indices!$E$8:$F$795, 2, FALSE), E23)</f>
        <v/>
      </c>
      <c r="H23" t="str">
        <f ca="1">IF(AND('Library Prep'!$K$12 = "CD", LEN('Library Prep'!$B18)&gt;0), 'Library Prep'!$D18&amp;"", IF(LEN($G23)&gt;0, VLOOKUP(G23&amp;"-5", Indices!$E:$F, 2,FALSE), ""))</f>
        <v/>
      </c>
      <c r="I23" t="str">
        <f>IF(AND('Library Prep'!$K$12 &lt;&gt; "CD", LEN('Library Prep'!$D18)&gt;0), 'Library Prep'!$D18, "")</f>
        <v/>
      </c>
    </row>
    <row r="24" spans="1:9" x14ac:dyDescent="0.3">
      <c r="A24" t="str">
        <f>IF(AND(LEN(TRIM('Library Prep'!$C$2)) &gt; 0, LEN(TRIM('Library Prep'!$B19))&gt;0), 'Library Prep'!$B19 &amp; "-" &amp; 'Library Prep'!$C$2, "")</f>
        <v/>
      </c>
      <c r="C24" t="str">
        <f>IF(AND(LEN('Library Prep'!$K$12)&gt;0, LEN(TRIM('Library Prep'!$B19)) &gt; 0), IF('Library Prep'!$K$12="CD", 'Library Prep'!$L19, RIGHT('Library Prep'!$K19, 1)), "")</f>
        <v/>
      </c>
      <c r="D24" t="str">
        <f>IF(LEN($C24)=0, "", IF('Library Prep'!$K$12 = "CD", VLOOKUP($C24, Indices!$G$8:$I$103, 2, FALSE), 'Library Prep'!$L19))</f>
        <v/>
      </c>
      <c r="E24" t="str">
        <f ca="1">IF(AND('Library Prep'!$K$12="CD", LEN(D24)&gt;0), VLOOKUP(D24, Indices!$E$8:$F$795, 2, FALSE), IF(LEN(D24)&gt;0, MID(VLOOKUP(D24, OFFSET(Indices!$G$8:$I$103, 0, MATCH("UD-" &amp; $C24, Indices!$G$6:$S$6,0)-1), 2,FALSE), 1, 7), ""))</f>
        <v/>
      </c>
      <c r="F24" t="str">
        <f ca="1">IF(AND('Library Prep'!$K$12="CD", LEN($C24)&gt;0), VLOOKUP($C24, Indices!$G$8:$I$103, 3, FALSE), IF(AND(LEN($C24)&gt;0, LEN($E24)&gt;0), VLOOKUP($E24&amp;"-7", Indices!$E:$F, 2,FALSE), ""))</f>
        <v/>
      </c>
      <c r="G24" t="str">
        <f ca="1">IF(AND('Library Prep'!$K$12="CD", LEN(F24)&gt;0), VLOOKUP(F24, Indices!$E$8:$F$795, 2, FALSE), E24)</f>
        <v/>
      </c>
      <c r="H24" t="str">
        <f ca="1">IF(AND('Library Prep'!$K$12 = "CD", LEN('Library Prep'!$B19)&gt;0), 'Library Prep'!$D19&amp;"", IF(LEN($G24)&gt;0, VLOOKUP(G24&amp;"-5", Indices!$E:$F, 2,FALSE), ""))</f>
        <v/>
      </c>
      <c r="I24" t="str">
        <f>IF(AND('Library Prep'!$K$12 &lt;&gt; "CD", LEN('Library Prep'!$D19)&gt;0), 'Library Prep'!$D19, "")</f>
        <v/>
      </c>
    </row>
    <row r="25" spans="1:9" x14ac:dyDescent="0.3">
      <c r="A25" t="str">
        <f>IF(AND(LEN(TRIM('Library Prep'!$C$2)) &gt; 0, LEN(TRIM('Library Prep'!$B20))&gt;0), 'Library Prep'!$B20 &amp; "-" &amp; 'Library Prep'!$C$2, "")</f>
        <v/>
      </c>
      <c r="C25" t="str">
        <f>IF(AND(LEN('Library Prep'!$K$12)&gt;0, LEN(TRIM('Library Prep'!$B20)) &gt; 0), IF('Library Prep'!$K$12="CD", 'Library Prep'!$L20, RIGHT('Library Prep'!$K20, 1)), "")</f>
        <v/>
      </c>
      <c r="D25" t="str">
        <f>IF(LEN($C25)=0, "", IF('Library Prep'!$K$12 = "CD", VLOOKUP($C25, Indices!$G$8:$I$103, 2, FALSE), 'Library Prep'!$L20))</f>
        <v/>
      </c>
      <c r="E25" t="str">
        <f ca="1">IF(AND('Library Prep'!$K$12="CD", LEN(D25)&gt;0), VLOOKUP(D25, Indices!$E$8:$F$795, 2, FALSE), IF(LEN(D25)&gt;0, MID(VLOOKUP(D25, OFFSET(Indices!$G$8:$I$103, 0, MATCH("UD-" &amp; $C25, Indices!$G$6:$S$6,0)-1), 2,FALSE), 1, 7), ""))</f>
        <v/>
      </c>
      <c r="F25" t="str">
        <f ca="1">IF(AND('Library Prep'!$K$12="CD", LEN($C25)&gt;0), VLOOKUP($C25, Indices!$G$8:$I$103, 3, FALSE), IF(AND(LEN($C25)&gt;0, LEN($E25)&gt;0), VLOOKUP($E25&amp;"-7", Indices!$E:$F, 2,FALSE), ""))</f>
        <v/>
      </c>
      <c r="G25" t="str">
        <f ca="1">IF(AND('Library Prep'!$K$12="CD", LEN(F25)&gt;0), VLOOKUP(F25, Indices!$E$8:$F$795, 2, FALSE), E25)</f>
        <v/>
      </c>
      <c r="H25" t="str">
        <f ca="1">IF(AND('Library Prep'!$K$12 = "CD", LEN('Library Prep'!$B20)&gt;0), 'Library Prep'!$D20&amp;"", IF(LEN($G25)&gt;0, VLOOKUP(G25&amp;"-5", Indices!$E:$F, 2,FALSE), ""))</f>
        <v/>
      </c>
      <c r="I25" t="str">
        <f>IF(AND('Library Prep'!$K$12 &lt;&gt; "CD", LEN('Library Prep'!$D20)&gt;0), 'Library Prep'!$D20, "")</f>
        <v/>
      </c>
    </row>
    <row r="26" spans="1:9" x14ac:dyDescent="0.3">
      <c r="A26" t="str">
        <f>IF(AND(LEN(TRIM('Library Prep'!$C$2)) &gt; 0, LEN(TRIM('Library Prep'!$B21))&gt;0), 'Library Prep'!$B21 &amp; "-" &amp; 'Library Prep'!$C$2, "")</f>
        <v/>
      </c>
      <c r="C26" t="str">
        <f>IF(AND(LEN('Library Prep'!$K$12)&gt;0, LEN(TRIM('Library Prep'!$B21)) &gt; 0), IF('Library Prep'!$K$12="CD", 'Library Prep'!$L21, RIGHT('Library Prep'!$K21, 1)), "")</f>
        <v/>
      </c>
      <c r="D26" t="str">
        <f>IF(LEN($C26)=0, "", IF('Library Prep'!$K$12 = "CD", VLOOKUP($C26, Indices!$G$8:$I$103, 2, FALSE), 'Library Prep'!$L21))</f>
        <v/>
      </c>
      <c r="E26" t="str">
        <f ca="1">IF(AND('Library Prep'!$K$12="CD", LEN(D26)&gt;0), VLOOKUP(D26, Indices!$E$8:$F$795, 2, FALSE), IF(LEN(D26)&gt;0, MID(VLOOKUP(D26, OFFSET(Indices!$G$8:$I$103, 0, MATCH("UD-" &amp; $C26, Indices!$G$6:$S$6,0)-1), 2,FALSE), 1, 7), ""))</f>
        <v/>
      </c>
      <c r="F26" t="str">
        <f ca="1">IF(AND('Library Prep'!$K$12="CD", LEN($C26)&gt;0), VLOOKUP($C26, Indices!$G$8:$I$103, 3, FALSE), IF(AND(LEN($C26)&gt;0, LEN($E26)&gt;0), VLOOKUP($E26&amp;"-7", Indices!$E:$F, 2,FALSE), ""))</f>
        <v/>
      </c>
      <c r="G26" t="str">
        <f ca="1">IF(AND('Library Prep'!$K$12="CD", LEN(F26)&gt;0), VLOOKUP(F26, Indices!$E$8:$F$795, 2, FALSE), E26)</f>
        <v/>
      </c>
      <c r="H26" t="str">
        <f ca="1">IF(AND('Library Prep'!$K$12 = "CD", LEN('Library Prep'!$B21)&gt;0), 'Library Prep'!$D21&amp;"", IF(LEN($G26)&gt;0, VLOOKUP(G26&amp;"-5", Indices!$E:$F, 2,FALSE), ""))</f>
        <v/>
      </c>
      <c r="I26" t="str">
        <f>IF(AND('Library Prep'!$K$12 &lt;&gt; "CD", LEN('Library Prep'!$D21)&gt;0), 'Library Prep'!$D21, "")</f>
        <v/>
      </c>
    </row>
    <row r="27" spans="1:9" x14ac:dyDescent="0.3">
      <c r="A27" t="str">
        <f>IF(AND(LEN(TRIM('Library Prep'!$C$2)) &gt; 0, LEN(TRIM('Library Prep'!$B22))&gt;0), 'Library Prep'!$B22 &amp; "-" &amp; 'Library Prep'!$C$2, "")</f>
        <v/>
      </c>
      <c r="C27" t="str">
        <f>IF(AND(LEN('Library Prep'!$K$12)&gt;0, LEN(TRIM('Library Prep'!$B22)) &gt; 0), IF('Library Prep'!$K$12="CD", 'Library Prep'!$L22, RIGHT('Library Prep'!$K22, 1)), "")</f>
        <v/>
      </c>
      <c r="D27" t="str">
        <f>IF(LEN($C27)=0, "", IF('Library Prep'!$K$12 = "CD", VLOOKUP($C27, Indices!$G$8:$I$103, 2, FALSE), 'Library Prep'!$L22))</f>
        <v/>
      </c>
      <c r="E27" t="str">
        <f ca="1">IF(AND('Library Prep'!$K$12="CD", LEN(D27)&gt;0), VLOOKUP(D27, Indices!$E$8:$F$795, 2, FALSE), IF(LEN(D27)&gt;0, MID(VLOOKUP(D27, OFFSET(Indices!$G$8:$I$103, 0, MATCH("UD-" &amp; $C27, Indices!$G$6:$S$6,0)-1), 2,FALSE), 1, 7), ""))</f>
        <v/>
      </c>
      <c r="F27" t="str">
        <f ca="1">IF(AND('Library Prep'!$K$12="CD", LEN($C27)&gt;0), VLOOKUP($C27, Indices!$G$8:$I$103, 3, FALSE), IF(AND(LEN($C27)&gt;0, LEN($E27)&gt;0), VLOOKUP($E27&amp;"-7", Indices!$E:$F, 2,FALSE), ""))</f>
        <v/>
      </c>
      <c r="G27" t="str">
        <f ca="1">IF(AND('Library Prep'!$K$12="CD", LEN(F27)&gt;0), VLOOKUP(F27, Indices!$E$8:$F$795, 2, FALSE), E27)</f>
        <v/>
      </c>
      <c r="H27" t="str">
        <f ca="1">IF(AND('Library Prep'!$K$12 = "CD", LEN('Library Prep'!$B22)&gt;0), 'Library Prep'!$D22&amp;"", IF(LEN($G27)&gt;0, VLOOKUP(G27&amp;"-5", Indices!$E:$F, 2,FALSE), ""))</f>
        <v/>
      </c>
      <c r="I27" t="str">
        <f>IF(AND('Library Prep'!$K$12 &lt;&gt; "CD", LEN('Library Prep'!$D22)&gt;0), 'Library Prep'!$D22, "")</f>
        <v/>
      </c>
    </row>
    <row r="28" spans="1:9" x14ac:dyDescent="0.3">
      <c r="A28" t="str">
        <f>IF(AND(LEN(TRIM('Library Prep'!$C$2)) &gt; 0, LEN(TRIM('Library Prep'!$B23))&gt;0), 'Library Prep'!$B23 &amp; "-" &amp; 'Library Prep'!$C$2, "")</f>
        <v/>
      </c>
      <c r="C28" t="str">
        <f>IF(AND(LEN('Library Prep'!$K$12)&gt;0, LEN(TRIM('Library Prep'!$B23)) &gt; 0), IF('Library Prep'!$K$12="CD", 'Library Prep'!$L23, RIGHT('Library Prep'!$K23, 1)), "")</f>
        <v/>
      </c>
      <c r="D28" t="str">
        <f>IF(LEN($C28)=0, "", IF('Library Prep'!$K$12 = "CD", VLOOKUP($C28, Indices!$G$8:$I$103, 2, FALSE), 'Library Prep'!$L23))</f>
        <v/>
      </c>
      <c r="E28" t="str">
        <f ca="1">IF(AND('Library Prep'!$K$12="CD", LEN(D28)&gt;0), VLOOKUP(D28, Indices!$E$8:$F$795, 2, FALSE), IF(LEN(D28)&gt;0, MID(VLOOKUP(D28, OFFSET(Indices!$G$8:$I$103, 0, MATCH("UD-" &amp; $C28, Indices!$G$6:$S$6,0)-1), 2,FALSE), 1, 7), ""))</f>
        <v/>
      </c>
      <c r="F28" t="str">
        <f ca="1">IF(AND('Library Prep'!$K$12="CD", LEN($C28)&gt;0), VLOOKUP($C28, Indices!$G$8:$I$103, 3, FALSE), IF(AND(LEN($C28)&gt;0, LEN($E28)&gt;0), VLOOKUP($E28&amp;"-7", Indices!$E:$F, 2,FALSE), ""))</f>
        <v/>
      </c>
      <c r="G28" t="str">
        <f ca="1">IF(AND('Library Prep'!$K$12="CD", LEN(F28)&gt;0), VLOOKUP(F28, Indices!$E$8:$F$795, 2, FALSE), E28)</f>
        <v/>
      </c>
      <c r="H28" t="str">
        <f ca="1">IF(AND('Library Prep'!$K$12 = "CD", LEN('Library Prep'!$B23)&gt;0), 'Library Prep'!$D23&amp;"", IF(LEN($G28)&gt;0, VLOOKUP(G28&amp;"-5", Indices!$E:$F, 2,FALSE), ""))</f>
        <v/>
      </c>
      <c r="I28" t="str">
        <f>IF(AND('Library Prep'!$K$12 &lt;&gt; "CD", LEN('Library Prep'!$D23)&gt;0), 'Library Prep'!$D23, "")</f>
        <v/>
      </c>
    </row>
    <row r="29" spans="1:9" x14ac:dyDescent="0.3">
      <c r="A29" t="str">
        <f>IF(AND(LEN(TRIM('Library Prep'!$C$2)) &gt; 0, LEN(TRIM('Library Prep'!$B24))&gt;0), 'Library Prep'!$B24 &amp; "-" &amp; 'Library Prep'!$C$2, "")</f>
        <v/>
      </c>
      <c r="C29" t="str">
        <f>IF(AND(LEN('Library Prep'!$K$12)&gt;0, LEN(TRIM('Library Prep'!$B24)) &gt; 0), IF('Library Prep'!$K$12="CD", 'Library Prep'!$L24, RIGHT('Library Prep'!$K24, 1)), "")</f>
        <v/>
      </c>
      <c r="D29" t="str">
        <f>IF(LEN($C29)=0, "", IF('Library Prep'!$K$12 = "CD", VLOOKUP($C29, Indices!$G$8:$I$103, 2, FALSE), 'Library Prep'!$L24))</f>
        <v/>
      </c>
      <c r="E29" t="str">
        <f ca="1">IF(AND('Library Prep'!$K$12="CD", LEN(D29)&gt;0), VLOOKUP(D29, Indices!$E$8:$F$795, 2, FALSE), IF(LEN(D29)&gt;0, MID(VLOOKUP(D29, OFFSET(Indices!$G$8:$I$103, 0, MATCH("UD-" &amp; $C29, Indices!$G$6:$S$6,0)-1), 2,FALSE), 1, 7), ""))</f>
        <v/>
      </c>
      <c r="F29" t="str">
        <f ca="1">IF(AND('Library Prep'!$K$12="CD", LEN($C29)&gt;0), VLOOKUP($C29, Indices!$G$8:$I$103, 3, FALSE), IF(AND(LEN($C29)&gt;0, LEN($E29)&gt;0), VLOOKUP($E29&amp;"-7", Indices!$E:$F, 2,FALSE), ""))</f>
        <v/>
      </c>
      <c r="G29" t="str">
        <f ca="1">IF(AND('Library Prep'!$K$12="CD", LEN(F29)&gt;0), VLOOKUP(F29, Indices!$E$8:$F$795, 2, FALSE), E29)</f>
        <v/>
      </c>
      <c r="H29" t="str">
        <f ca="1">IF(AND('Library Prep'!$K$12 = "CD", LEN('Library Prep'!$B24)&gt;0), 'Library Prep'!$D24&amp;"", IF(LEN($G29)&gt;0, VLOOKUP(G29&amp;"-5", Indices!$E:$F, 2,FALSE), ""))</f>
        <v/>
      </c>
      <c r="I29" t="str">
        <f>IF(AND('Library Prep'!$K$12 &lt;&gt; "CD", LEN('Library Prep'!$D24)&gt;0), 'Library Prep'!$D24, "")</f>
        <v/>
      </c>
    </row>
    <row r="30" spans="1:9" x14ac:dyDescent="0.3">
      <c r="A30" t="str">
        <f>IF(AND(LEN(TRIM('Library Prep'!$C$2)) &gt; 0, LEN(TRIM('Library Prep'!$B25))&gt;0), 'Library Prep'!$B25 &amp; "-" &amp; 'Library Prep'!$C$2, "")</f>
        <v/>
      </c>
      <c r="C30" t="str">
        <f>IF(AND(LEN('Library Prep'!$K$12)&gt;0, LEN(TRIM('Library Prep'!$B25)) &gt; 0), IF('Library Prep'!$K$12="CD", 'Library Prep'!$L25, RIGHT('Library Prep'!$K25, 1)), "")</f>
        <v/>
      </c>
      <c r="D30" t="str">
        <f>IF(LEN($C30)=0, "", IF('Library Prep'!$K$12 = "CD", VLOOKUP($C30, Indices!$G$8:$I$103, 2, FALSE), 'Library Prep'!$L25))</f>
        <v/>
      </c>
      <c r="E30" t="str">
        <f ca="1">IF(AND('Library Prep'!$K$12="CD", LEN(D30)&gt;0), VLOOKUP(D30, Indices!$E$8:$F$795, 2, FALSE), IF(LEN(D30)&gt;0, MID(VLOOKUP(D30, OFFSET(Indices!$G$8:$I$103, 0, MATCH("UD-" &amp; $C30, Indices!$G$6:$S$6,0)-1), 2,FALSE), 1, 7), ""))</f>
        <v/>
      </c>
      <c r="F30" t="str">
        <f ca="1">IF(AND('Library Prep'!$K$12="CD", LEN($C30)&gt;0), VLOOKUP($C30, Indices!$G$8:$I$103, 3, FALSE), IF(AND(LEN($C30)&gt;0, LEN($E30)&gt;0), VLOOKUP($E30&amp;"-7", Indices!$E:$F, 2,FALSE), ""))</f>
        <v/>
      </c>
      <c r="G30" t="str">
        <f ca="1">IF(AND('Library Prep'!$K$12="CD", LEN(F30)&gt;0), VLOOKUP(F30, Indices!$E$8:$F$795, 2, FALSE), E30)</f>
        <v/>
      </c>
      <c r="H30" t="str">
        <f ca="1">IF(AND('Library Prep'!$K$12 = "CD", LEN('Library Prep'!$B25)&gt;0), 'Library Prep'!$D25&amp;"", IF(LEN($G30)&gt;0, VLOOKUP(G30&amp;"-5", Indices!$E:$F, 2,FALSE), ""))</f>
        <v/>
      </c>
      <c r="I30" t="str">
        <f>IF(AND('Library Prep'!$K$12 &lt;&gt; "CD", LEN('Library Prep'!$D25)&gt;0), 'Library Prep'!$D25, "")</f>
        <v/>
      </c>
    </row>
    <row r="31" spans="1:9" x14ac:dyDescent="0.3">
      <c r="A31" t="str">
        <f>IF(AND(LEN(TRIM('Library Prep'!$C$2)) &gt; 0, LEN(TRIM('Library Prep'!$B26))&gt;0), 'Library Prep'!$B26 &amp; "-" &amp; 'Library Prep'!$C$2, "")</f>
        <v/>
      </c>
      <c r="C31" t="str">
        <f>IF(AND(LEN('Library Prep'!$K$12)&gt;0, LEN(TRIM('Library Prep'!$B26)) &gt; 0), IF('Library Prep'!$K$12="CD", 'Library Prep'!$L26, RIGHT('Library Prep'!$K26, 1)), "")</f>
        <v/>
      </c>
      <c r="D31" t="str">
        <f>IF(LEN($C31)=0, "", IF('Library Prep'!$K$12 = "CD", VLOOKUP($C31, Indices!$G$8:$I$103, 2, FALSE), 'Library Prep'!$L26))</f>
        <v/>
      </c>
      <c r="E31" t="str">
        <f ca="1">IF(AND('Library Prep'!$K$12="CD", LEN(D31)&gt;0), VLOOKUP(D31, Indices!$E$8:$F$795, 2, FALSE), IF(LEN(D31)&gt;0, MID(VLOOKUP(D31, OFFSET(Indices!$G$8:$I$103, 0, MATCH("UD-" &amp; $C31, Indices!$G$6:$S$6,0)-1), 2,FALSE), 1, 7), ""))</f>
        <v/>
      </c>
      <c r="F31" t="str">
        <f ca="1">IF(AND('Library Prep'!$K$12="CD", LEN($C31)&gt;0), VLOOKUP($C31, Indices!$G$8:$I$103, 3, FALSE), IF(AND(LEN($C31)&gt;0, LEN($E31)&gt;0), VLOOKUP($E31&amp;"-7", Indices!$E:$F, 2,FALSE), ""))</f>
        <v/>
      </c>
      <c r="G31" t="str">
        <f ca="1">IF(AND('Library Prep'!$K$12="CD", LEN(F31)&gt;0), VLOOKUP(F31, Indices!$E$8:$F$795, 2, FALSE), E31)</f>
        <v/>
      </c>
      <c r="H31" t="str">
        <f ca="1">IF(AND('Library Prep'!$K$12 = "CD", LEN('Library Prep'!$B26)&gt;0), 'Library Prep'!$D26&amp;"", IF(LEN($G31)&gt;0, VLOOKUP(G31&amp;"-5", Indices!$E:$F, 2,FALSE), ""))</f>
        <v/>
      </c>
      <c r="I31" t="str">
        <f>IF(AND('Library Prep'!$K$12 &lt;&gt; "CD", LEN('Library Prep'!$D26)&gt;0), 'Library Prep'!$D26, "")</f>
        <v/>
      </c>
    </row>
    <row r="32" spans="1:9" x14ac:dyDescent="0.3">
      <c r="A32" t="str">
        <f>IF(AND(LEN(TRIM('Library Prep'!$C$2)) &gt; 0, LEN(TRIM('Library Prep'!$B27))&gt;0), 'Library Prep'!$B27 &amp; "-" &amp; 'Library Prep'!$C$2, "")</f>
        <v/>
      </c>
      <c r="C32" t="str">
        <f>IF(AND(LEN('Library Prep'!$K$12)&gt;0, LEN(TRIM('Library Prep'!$B27)) &gt; 0), IF('Library Prep'!$K$12="CD", 'Library Prep'!$L27, RIGHT('Library Prep'!$K27, 1)), "")</f>
        <v/>
      </c>
      <c r="D32" t="str">
        <f>IF(LEN($C32)=0, "", IF('Library Prep'!$K$12 = "CD", VLOOKUP($C32, Indices!$G$8:$I$103, 2, FALSE), 'Library Prep'!$L27))</f>
        <v/>
      </c>
      <c r="E32" t="str">
        <f ca="1">IF(AND('Library Prep'!$K$12="CD", LEN(D32)&gt;0), VLOOKUP(D32, Indices!$E$8:$F$795, 2, FALSE), IF(LEN(D32)&gt;0, MID(VLOOKUP(D32, OFFSET(Indices!$G$8:$I$103, 0, MATCH("UD-" &amp; $C32, Indices!$G$6:$S$6,0)-1), 2,FALSE), 1, 7), ""))</f>
        <v/>
      </c>
      <c r="F32" t="str">
        <f ca="1">IF(AND('Library Prep'!$K$12="CD", LEN($C32)&gt;0), VLOOKUP($C32, Indices!$G$8:$I$103, 3, FALSE), IF(AND(LEN($C32)&gt;0, LEN($E32)&gt;0), VLOOKUP($E32&amp;"-7", Indices!$E:$F, 2,FALSE), ""))</f>
        <v/>
      </c>
      <c r="G32" t="str">
        <f ca="1">IF(AND('Library Prep'!$K$12="CD", LEN(F32)&gt;0), VLOOKUP(F32, Indices!$E$8:$F$795, 2, FALSE), E32)</f>
        <v/>
      </c>
      <c r="H32" t="str">
        <f ca="1">IF(AND('Library Prep'!$K$12 = "CD", LEN('Library Prep'!$B27)&gt;0), 'Library Prep'!$D27&amp;"", IF(LEN($G32)&gt;0, VLOOKUP(G32&amp;"-5", Indices!$E:$F, 2,FALSE), ""))</f>
        <v/>
      </c>
      <c r="I32" t="str">
        <f>IF(AND('Library Prep'!$K$12 &lt;&gt; "CD", LEN('Library Prep'!$D27)&gt;0), 'Library Prep'!$D27, "")</f>
        <v/>
      </c>
    </row>
    <row r="33" spans="1:9" x14ac:dyDescent="0.3">
      <c r="A33" t="str">
        <f>IF(AND(LEN(TRIM('Library Prep'!$C$2)) &gt; 0, LEN(TRIM('Library Prep'!$B28))&gt;0), 'Library Prep'!$B28 &amp; "-" &amp; 'Library Prep'!$C$2, "")</f>
        <v/>
      </c>
      <c r="C33" t="str">
        <f>IF(AND(LEN('Library Prep'!$K$12)&gt;0, LEN(TRIM('Library Prep'!$B28)) &gt; 0), IF('Library Prep'!$K$12="CD", 'Library Prep'!$L28, RIGHT('Library Prep'!$K28, 1)), "")</f>
        <v/>
      </c>
      <c r="D33" t="str">
        <f>IF(LEN($C33)=0, "", IF('Library Prep'!$K$12 = "CD", VLOOKUP($C33, Indices!$G$8:$I$103, 2, FALSE), 'Library Prep'!$L28))</f>
        <v/>
      </c>
      <c r="E33" t="str">
        <f ca="1">IF(AND('Library Prep'!$K$12="CD", LEN(D33)&gt;0), VLOOKUP(D33, Indices!$E$8:$F$795, 2, FALSE), IF(LEN(D33)&gt;0, MID(VLOOKUP(D33, OFFSET(Indices!$G$8:$I$103, 0, MATCH("UD-" &amp; $C33, Indices!$G$6:$S$6,0)-1), 2,FALSE), 1, 7), ""))</f>
        <v/>
      </c>
      <c r="F33" t="str">
        <f ca="1">IF(AND('Library Prep'!$K$12="CD", LEN($C33)&gt;0), VLOOKUP($C33, Indices!$G$8:$I$103, 3, FALSE), IF(AND(LEN($C33)&gt;0, LEN($E33)&gt;0), VLOOKUP($E33&amp;"-7", Indices!$E:$F, 2,FALSE), ""))</f>
        <v/>
      </c>
      <c r="G33" t="str">
        <f ca="1">IF(AND('Library Prep'!$K$12="CD", LEN(F33)&gt;0), VLOOKUP(F33, Indices!$E$8:$F$795, 2, FALSE), E33)</f>
        <v/>
      </c>
      <c r="H33" t="str">
        <f ca="1">IF(AND('Library Prep'!$K$12 = "CD", LEN('Library Prep'!$B28)&gt;0), 'Library Prep'!$D28&amp;"", IF(LEN($G33)&gt;0, VLOOKUP(G33&amp;"-5", Indices!$E:$F, 2,FALSE), ""))</f>
        <v/>
      </c>
      <c r="I33" t="str">
        <f>IF(AND('Library Prep'!$K$12 &lt;&gt; "CD", LEN('Library Prep'!$D28)&gt;0), 'Library Prep'!$D28, "")</f>
        <v/>
      </c>
    </row>
    <row r="34" spans="1:9" x14ac:dyDescent="0.3">
      <c r="A34" t="str">
        <f>IF(AND(LEN(TRIM('Library Prep'!$C$2)) &gt; 0, LEN(TRIM('Library Prep'!$B29))&gt;0), 'Library Prep'!$B29 &amp; "-" &amp; 'Library Prep'!$C$2, "")</f>
        <v/>
      </c>
      <c r="C34" t="str">
        <f>IF(AND(LEN('Library Prep'!$K$12)&gt;0, LEN(TRIM('Library Prep'!$B29)) &gt; 0), IF('Library Prep'!$K$12="CD", 'Library Prep'!$L29, RIGHT('Library Prep'!$K29, 1)), "")</f>
        <v/>
      </c>
      <c r="D34" t="str">
        <f>IF(LEN($C34)=0, "", IF('Library Prep'!$K$12 = "CD", VLOOKUP($C34, Indices!$G$8:$I$103, 2, FALSE), 'Library Prep'!$L29))</f>
        <v/>
      </c>
      <c r="E34" t="str">
        <f ca="1">IF(AND('Library Prep'!$K$12="CD", LEN(D34)&gt;0), VLOOKUP(D34, Indices!$E$8:$F$795, 2, FALSE), IF(LEN(D34)&gt;0, MID(VLOOKUP(D34, OFFSET(Indices!$G$8:$I$103, 0, MATCH("UD-" &amp; $C34, Indices!$G$6:$S$6,0)-1), 2,FALSE), 1, 7), ""))</f>
        <v/>
      </c>
      <c r="F34" t="str">
        <f ca="1">IF(AND('Library Prep'!$K$12="CD", LEN($C34)&gt;0), VLOOKUP($C34, Indices!$G$8:$I$103, 3, FALSE), IF(AND(LEN($C34)&gt;0, LEN($E34)&gt;0), VLOOKUP($E34&amp;"-7", Indices!$E:$F, 2,FALSE), ""))</f>
        <v/>
      </c>
      <c r="G34" t="str">
        <f ca="1">IF(AND('Library Prep'!$K$12="CD", LEN(F34)&gt;0), VLOOKUP(F34, Indices!$E$8:$F$795, 2, FALSE), E34)</f>
        <v/>
      </c>
      <c r="H34" t="str">
        <f ca="1">IF(AND('Library Prep'!$K$12 = "CD", LEN('Library Prep'!$B29)&gt;0), 'Library Prep'!$D29&amp;"", IF(LEN($G34)&gt;0, VLOOKUP(G34&amp;"-5", Indices!$E:$F, 2,FALSE), ""))</f>
        <v/>
      </c>
      <c r="I34" t="str">
        <f>IF(AND('Library Prep'!$K$12 &lt;&gt; "CD", LEN('Library Prep'!$D29)&gt;0), 'Library Prep'!$D29, "")</f>
        <v/>
      </c>
    </row>
    <row r="35" spans="1:9" x14ac:dyDescent="0.3">
      <c r="A35" t="str">
        <f>IF(AND(LEN(TRIM('Library Prep'!$C$2)) &gt; 0, LEN(TRIM('Library Prep'!$B30))&gt;0), 'Library Prep'!$B30 &amp; "-" &amp; 'Library Prep'!$C$2, "")</f>
        <v/>
      </c>
      <c r="C35" t="str">
        <f>IF(AND(LEN('Library Prep'!$K$12)&gt;0, LEN(TRIM('Library Prep'!$B30)) &gt; 0), IF('Library Prep'!$K$12="CD", 'Library Prep'!$L30, RIGHT('Library Prep'!$K30, 1)), "")</f>
        <v/>
      </c>
      <c r="D35" t="str">
        <f>IF(LEN($C35)=0, "", IF('Library Prep'!$K$12 = "CD", VLOOKUP($C35, Indices!$G$8:$I$103, 2, FALSE), 'Library Prep'!$L30))</f>
        <v/>
      </c>
      <c r="E35" t="str">
        <f ca="1">IF(AND('Library Prep'!$K$12="CD", LEN(D35)&gt;0), VLOOKUP(D35, Indices!$E$8:$F$795, 2, FALSE), IF(LEN(D35)&gt;0, MID(VLOOKUP(D35, OFFSET(Indices!$G$8:$I$103, 0, MATCH("UD-" &amp; $C35, Indices!$G$6:$S$6,0)-1), 2,FALSE), 1, 7), ""))</f>
        <v/>
      </c>
      <c r="F35" t="str">
        <f ca="1">IF(AND('Library Prep'!$K$12="CD", LEN($C35)&gt;0), VLOOKUP($C35, Indices!$G$8:$I$103, 3, FALSE), IF(AND(LEN($C35)&gt;0, LEN($E35)&gt;0), VLOOKUP($E35&amp;"-7", Indices!$E:$F, 2,FALSE), ""))</f>
        <v/>
      </c>
      <c r="G35" t="str">
        <f ca="1">IF(AND('Library Prep'!$K$12="CD", LEN(F35)&gt;0), VLOOKUP(F35, Indices!$E$8:$F$795, 2, FALSE), E35)</f>
        <v/>
      </c>
      <c r="H35" t="str">
        <f ca="1">IF(AND('Library Prep'!$K$12 = "CD", LEN('Library Prep'!$B30)&gt;0), 'Library Prep'!$D30&amp;"", IF(LEN($G35)&gt;0, VLOOKUP(G35&amp;"-5", Indices!$E:$F, 2,FALSE), ""))</f>
        <v/>
      </c>
      <c r="I35" t="str">
        <f>IF(AND('Library Prep'!$K$12 &lt;&gt; "CD", LEN('Library Prep'!$D30)&gt;0), 'Library Prep'!$D30, "")</f>
        <v/>
      </c>
    </row>
    <row r="36" spans="1:9" x14ac:dyDescent="0.3">
      <c r="A36" t="str">
        <f>IF(AND(LEN(TRIM('Library Prep'!$C$2)) &gt; 0, LEN(TRIM('Library Prep'!$B31))&gt;0), 'Library Prep'!$B31 &amp; "-" &amp; 'Library Prep'!$C$2, "")</f>
        <v/>
      </c>
      <c r="C36" t="str">
        <f>IF(AND(LEN('Library Prep'!$K$12)&gt;0, LEN(TRIM('Library Prep'!$B31)) &gt; 0), IF('Library Prep'!$K$12="CD", 'Library Prep'!$L31, RIGHT('Library Prep'!$K31, 1)), "")</f>
        <v/>
      </c>
      <c r="D36" t="str">
        <f>IF(LEN($C36)=0, "", IF('Library Prep'!$K$12 = "CD", VLOOKUP($C36, Indices!$G$8:$I$103, 2, FALSE), 'Library Prep'!$L31))</f>
        <v/>
      </c>
      <c r="E36" t="str">
        <f ca="1">IF(AND('Library Prep'!$K$12="CD", LEN(D36)&gt;0), VLOOKUP(D36, Indices!$E$8:$F$795, 2, FALSE), IF(LEN(D36)&gt;0, MID(VLOOKUP(D36, OFFSET(Indices!$G$8:$I$103, 0, MATCH("UD-" &amp; $C36, Indices!$G$6:$S$6,0)-1), 2,FALSE), 1, 7), ""))</f>
        <v/>
      </c>
      <c r="F36" t="str">
        <f ca="1">IF(AND('Library Prep'!$K$12="CD", LEN($C36)&gt;0), VLOOKUP($C36, Indices!$G$8:$I$103, 3, FALSE), IF(AND(LEN($C36)&gt;0, LEN($E36)&gt;0), VLOOKUP($E36&amp;"-7", Indices!$E:$F, 2,FALSE), ""))</f>
        <v/>
      </c>
      <c r="G36" t="str">
        <f ca="1">IF(AND('Library Prep'!$K$12="CD", LEN(F36)&gt;0), VLOOKUP(F36, Indices!$E$8:$F$795, 2, FALSE), E36)</f>
        <v/>
      </c>
      <c r="H36" t="str">
        <f ca="1">IF(AND('Library Prep'!$K$12 = "CD", LEN('Library Prep'!$B31)&gt;0), 'Library Prep'!$D31&amp;"", IF(LEN($G36)&gt;0, VLOOKUP(G36&amp;"-5", Indices!$E:$F, 2,FALSE), ""))</f>
        <v/>
      </c>
      <c r="I36" t="str">
        <f>IF(AND('Library Prep'!$K$12 &lt;&gt; "CD", LEN('Library Prep'!$D31)&gt;0), 'Library Prep'!$D31, "")</f>
        <v/>
      </c>
    </row>
    <row r="37" spans="1:9" x14ac:dyDescent="0.3">
      <c r="A37" t="str">
        <f>IF(AND(LEN(TRIM('Library Prep'!$C$2)) &gt; 0, LEN(TRIM('Library Prep'!$B32))&gt;0), 'Library Prep'!$B32 &amp; "-" &amp; 'Library Prep'!$C$2, "")</f>
        <v/>
      </c>
      <c r="C37" t="str">
        <f>IF(AND(LEN('Library Prep'!$K$12)&gt;0, LEN(TRIM('Library Prep'!$B32)) &gt; 0), IF('Library Prep'!$K$12="CD", 'Library Prep'!$L32, RIGHT('Library Prep'!$K32, 1)), "")</f>
        <v/>
      </c>
      <c r="D37" t="str">
        <f>IF(LEN($C37)=0, "", IF('Library Prep'!$K$12 = "CD", VLOOKUP($C37, Indices!$G$8:$I$103, 2, FALSE), 'Library Prep'!$L32))</f>
        <v/>
      </c>
      <c r="E37" t="str">
        <f ca="1">IF(AND('Library Prep'!$K$12="CD", LEN(D37)&gt;0), VLOOKUP(D37, Indices!$E$8:$F$795, 2, FALSE), IF(LEN(D37)&gt;0, MID(VLOOKUP(D37, OFFSET(Indices!$G$8:$I$103, 0, MATCH("UD-" &amp; $C37, Indices!$G$6:$S$6,0)-1), 2,FALSE), 1, 7), ""))</f>
        <v/>
      </c>
      <c r="F37" t="str">
        <f ca="1">IF(AND('Library Prep'!$K$12="CD", LEN($C37)&gt;0), VLOOKUP($C37, Indices!$G$8:$I$103, 3, FALSE), IF(AND(LEN($C37)&gt;0, LEN($E37)&gt;0), VLOOKUP($E37&amp;"-7", Indices!$E:$F, 2,FALSE), ""))</f>
        <v/>
      </c>
      <c r="G37" t="str">
        <f ca="1">IF(AND('Library Prep'!$K$12="CD", LEN(F37)&gt;0), VLOOKUP(F37, Indices!$E$8:$F$795, 2, FALSE), E37)</f>
        <v/>
      </c>
      <c r="H37" t="str">
        <f ca="1">IF(AND('Library Prep'!$K$12 = "CD", LEN('Library Prep'!$B32)&gt;0), 'Library Prep'!$D32&amp;"", IF(LEN($G37)&gt;0, VLOOKUP(G37&amp;"-5", Indices!$E:$F, 2,FALSE), ""))</f>
        <v/>
      </c>
      <c r="I37" t="str">
        <f>IF(AND('Library Prep'!$K$12 &lt;&gt; "CD", LEN('Library Prep'!$D32)&gt;0), 'Library Prep'!$D32, "")</f>
        <v/>
      </c>
    </row>
    <row r="38" spans="1:9" x14ac:dyDescent="0.3">
      <c r="A38" t="str">
        <f>IF(AND(LEN(TRIM('Library Prep'!$C$2)) &gt; 0, LEN(TRIM('Library Prep'!$B33))&gt;0), 'Library Prep'!$B33 &amp; "-" &amp; 'Library Prep'!$C$2, "")</f>
        <v/>
      </c>
      <c r="C38" t="str">
        <f>IF(AND(LEN('Library Prep'!$K$12)&gt;0, LEN(TRIM('Library Prep'!$B33)) &gt; 0), IF('Library Prep'!$K$12="CD", 'Library Prep'!$L33, RIGHT('Library Prep'!$K33, 1)), "")</f>
        <v/>
      </c>
      <c r="D38" t="str">
        <f>IF(LEN($C38)=0, "", IF('Library Prep'!$K$12 = "CD", VLOOKUP($C38, Indices!$G$8:$I$103, 2, FALSE), 'Library Prep'!$L33))</f>
        <v/>
      </c>
      <c r="E38" t="str">
        <f ca="1">IF(AND('Library Prep'!$K$12="CD", LEN(D38)&gt;0), VLOOKUP(D38, Indices!$E$8:$F$795, 2, FALSE), IF(LEN(D38)&gt;0, MID(VLOOKUP(D38, OFFSET(Indices!$G$8:$I$103, 0, MATCH("UD-" &amp; $C38, Indices!$G$6:$S$6,0)-1), 2,FALSE), 1, 7), ""))</f>
        <v/>
      </c>
      <c r="F38" t="str">
        <f ca="1">IF(AND('Library Prep'!$K$12="CD", LEN($C38)&gt;0), VLOOKUP($C38, Indices!$G$8:$I$103, 3, FALSE), IF(AND(LEN($C38)&gt;0, LEN($E38)&gt;0), VLOOKUP($E38&amp;"-7", Indices!$E:$F, 2,FALSE), ""))</f>
        <v/>
      </c>
      <c r="G38" t="str">
        <f ca="1">IF(AND('Library Prep'!$K$12="CD", LEN(F38)&gt;0), VLOOKUP(F38, Indices!$E$8:$F$795, 2, FALSE), E38)</f>
        <v/>
      </c>
      <c r="H38" t="str">
        <f ca="1">IF(AND('Library Prep'!$K$12 = "CD", LEN('Library Prep'!$B33)&gt;0), 'Library Prep'!$D33&amp;"", IF(LEN($G38)&gt;0, VLOOKUP(G38&amp;"-5", Indices!$E:$F, 2,FALSE), ""))</f>
        <v/>
      </c>
      <c r="I38" t="str">
        <f>IF(AND('Library Prep'!$K$12 &lt;&gt; "CD", LEN('Library Prep'!$D33)&gt;0), 'Library Prep'!$D33, "")</f>
        <v/>
      </c>
    </row>
    <row r="39" spans="1:9" x14ac:dyDescent="0.3">
      <c r="A39" t="str">
        <f>IF(AND(LEN(TRIM('Library Prep'!$C$2)) &gt; 0, LEN(TRIM('Library Prep'!$B34))&gt;0), 'Library Prep'!$B34 &amp; "-" &amp; 'Library Prep'!$C$2, "")</f>
        <v/>
      </c>
      <c r="C39" t="str">
        <f>IF(AND(LEN('Library Prep'!$K$12)&gt;0, LEN(TRIM('Library Prep'!$B34)) &gt; 0), IF('Library Prep'!$K$12="CD", 'Library Prep'!$L34, RIGHT('Library Prep'!$K34, 1)), "")</f>
        <v/>
      </c>
      <c r="D39" t="str">
        <f>IF(LEN($C39)=0, "", IF('Library Prep'!$K$12 = "CD", VLOOKUP($C39, Indices!$G$8:$I$103, 2, FALSE), 'Library Prep'!$L34))</f>
        <v/>
      </c>
      <c r="E39" t="str">
        <f ca="1">IF(AND('Library Prep'!$K$12="CD", LEN(D39)&gt;0), VLOOKUP(D39, Indices!$E$8:$F$795, 2, FALSE), IF(LEN(D39)&gt;0, MID(VLOOKUP(D39, OFFSET(Indices!$G$8:$I$103, 0, MATCH("UD-" &amp; $C39, Indices!$G$6:$S$6,0)-1), 2,FALSE), 1, 7), ""))</f>
        <v/>
      </c>
      <c r="F39" t="str">
        <f ca="1">IF(AND('Library Prep'!$K$12="CD", LEN($C39)&gt;0), VLOOKUP($C39, Indices!$G$8:$I$103, 3, FALSE), IF(AND(LEN($C39)&gt;0, LEN($E39)&gt;0), VLOOKUP($E39&amp;"-7", Indices!$E:$F, 2,FALSE), ""))</f>
        <v/>
      </c>
      <c r="G39" t="str">
        <f ca="1">IF(AND('Library Prep'!$K$12="CD", LEN(F39)&gt;0), VLOOKUP(F39, Indices!$E$8:$F$795, 2, FALSE), E39)</f>
        <v/>
      </c>
      <c r="H39" t="str">
        <f ca="1">IF(AND('Library Prep'!$K$12 = "CD", LEN('Library Prep'!$B34)&gt;0), 'Library Prep'!$D34&amp;"", IF(LEN($G39)&gt;0, VLOOKUP(G39&amp;"-5", Indices!$E:$F, 2,FALSE), ""))</f>
        <v/>
      </c>
      <c r="I39" t="str">
        <f>IF(AND('Library Prep'!$K$12 &lt;&gt; "CD", LEN('Library Prep'!$D34)&gt;0), 'Library Prep'!$D34, "")</f>
        <v/>
      </c>
    </row>
    <row r="40" spans="1:9" x14ac:dyDescent="0.3">
      <c r="A40" t="str">
        <f>IF(AND(LEN(TRIM('Library Prep'!$C$2)) &gt; 0, LEN(TRIM('Library Prep'!$B35))&gt;0), 'Library Prep'!$B35 &amp; "-" &amp; 'Library Prep'!$C$2, "")</f>
        <v/>
      </c>
      <c r="C40" t="str">
        <f>IF(AND(LEN('Library Prep'!$K$12)&gt;0, LEN(TRIM('Library Prep'!$B35)) &gt; 0), IF('Library Prep'!$K$12="CD", 'Library Prep'!$L35, RIGHT('Library Prep'!$K35, 1)), "")</f>
        <v/>
      </c>
      <c r="D40" t="str">
        <f>IF(LEN($C40)=0, "", IF('Library Prep'!$K$12 = "CD", VLOOKUP($C40, Indices!$G$8:$I$103, 2, FALSE), 'Library Prep'!$L35))</f>
        <v/>
      </c>
      <c r="E40" t="str">
        <f ca="1">IF(AND('Library Prep'!$K$12="CD", LEN(D40)&gt;0), VLOOKUP(D40, Indices!$E$8:$F$795, 2, FALSE), IF(LEN(D40)&gt;0, MID(VLOOKUP(D40, OFFSET(Indices!$G$8:$I$103, 0, MATCH("UD-" &amp; $C40, Indices!$G$6:$S$6,0)-1), 2,FALSE), 1, 7), ""))</f>
        <v/>
      </c>
      <c r="F40" t="str">
        <f ca="1">IF(AND('Library Prep'!$K$12="CD", LEN($C40)&gt;0), VLOOKUP($C40, Indices!$G$8:$I$103, 3, FALSE), IF(AND(LEN($C40)&gt;0, LEN($E40)&gt;0), VLOOKUP($E40&amp;"-7", Indices!$E:$F, 2,FALSE), ""))</f>
        <v/>
      </c>
      <c r="G40" t="str">
        <f ca="1">IF(AND('Library Prep'!$K$12="CD", LEN(F40)&gt;0), VLOOKUP(F40, Indices!$E$8:$F$795, 2, FALSE), E40)</f>
        <v/>
      </c>
      <c r="H40" t="str">
        <f ca="1">IF(AND('Library Prep'!$K$12 = "CD", LEN('Library Prep'!$B35)&gt;0), 'Library Prep'!$D35&amp;"", IF(LEN($G40)&gt;0, VLOOKUP(G40&amp;"-5", Indices!$E:$F, 2,FALSE), ""))</f>
        <v/>
      </c>
      <c r="I40" t="str">
        <f>IF(AND('Library Prep'!$K$12 &lt;&gt; "CD", LEN('Library Prep'!$D35)&gt;0), 'Library Prep'!$D35, "")</f>
        <v/>
      </c>
    </row>
    <row r="41" spans="1:9" x14ac:dyDescent="0.3">
      <c r="A41" t="str">
        <f>IF(AND(LEN(TRIM('Library Prep'!$C$2)) &gt; 0, LEN(TRIM('Library Prep'!$B36))&gt;0), 'Library Prep'!$B36 &amp; "-" &amp; 'Library Prep'!$C$2, "")</f>
        <v/>
      </c>
      <c r="C41" t="str">
        <f>IF(AND(LEN('Library Prep'!$K$12)&gt;0, LEN(TRIM('Library Prep'!$B36)) &gt; 0), IF('Library Prep'!$K$12="CD", 'Library Prep'!$L36, RIGHT('Library Prep'!$K36, 1)), "")</f>
        <v/>
      </c>
      <c r="D41" t="str">
        <f>IF(LEN($C41)=0, "", IF('Library Prep'!$K$12 = "CD", VLOOKUP($C41, Indices!$G$8:$I$103, 2, FALSE), 'Library Prep'!$L36))</f>
        <v/>
      </c>
      <c r="E41" t="str">
        <f ca="1">IF(AND('Library Prep'!$K$12="CD", LEN(D41)&gt;0), VLOOKUP(D41, Indices!$E$8:$F$795, 2, FALSE), IF(LEN(D41)&gt;0, MID(VLOOKUP(D41, OFFSET(Indices!$G$8:$I$103, 0, MATCH("UD-" &amp; $C41, Indices!$G$6:$S$6,0)-1), 2,FALSE), 1, 7), ""))</f>
        <v/>
      </c>
      <c r="F41" t="str">
        <f ca="1">IF(AND('Library Prep'!$K$12="CD", LEN($C41)&gt;0), VLOOKUP($C41, Indices!$G$8:$I$103, 3, FALSE), IF(AND(LEN($C41)&gt;0, LEN($E41)&gt;0), VLOOKUP($E41&amp;"-7", Indices!$E:$F, 2,FALSE), ""))</f>
        <v/>
      </c>
      <c r="G41" t="str">
        <f ca="1">IF(AND('Library Prep'!$K$12="CD", LEN(F41)&gt;0), VLOOKUP(F41, Indices!$E$8:$F$795, 2, FALSE), E41)</f>
        <v/>
      </c>
      <c r="H41" t="str">
        <f ca="1">IF(AND('Library Prep'!$K$12 = "CD", LEN('Library Prep'!$B36)&gt;0), 'Library Prep'!$D36&amp;"", IF(LEN($G41)&gt;0, VLOOKUP(G41&amp;"-5", Indices!$E:$F, 2,FALSE), ""))</f>
        <v/>
      </c>
      <c r="I41" t="str">
        <f>IF(AND('Library Prep'!$K$12 &lt;&gt; "CD", LEN('Library Prep'!$D36)&gt;0), 'Library Prep'!$D36, "")</f>
        <v/>
      </c>
    </row>
    <row r="42" spans="1:9" x14ac:dyDescent="0.3">
      <c r="A42" t="str">
        <f>IF(AND(LEN(TRIM('Library Prep'!$C$2)) &gt; 0, LEN(TRIM('Library Prep'!$B37))&gt;0), 'Library Prep'!$B37 &amp; "-" &amp; 'Library Prep'!$C$2, "")</f>
        <v/>
      </c>
      <c r="C42" t="str">
        <f>IF(AND(LEN('Library Prep'!$K$12)&gt;0, LEN(TRIM('Library Prep'!$B37)) &gt; 0), IF('Library Prep'!$K$12="CD", 'Library Prep'!$L37, RIGHT('Library Prep'!$K37, 1)), "")</f>
        <v/>
      </c>
      <c r="D42" t="str">
        <f>IF(LEN($C42)=0, "", IF('Library Prep'!$K$12 = "CD", VLOOKUP($C42, Indices!$G$8:$I$103, 2, FALSE), 'Library Prep'!$L37))</f>
        <v/>
      </c>
      <c r="E42" t="str">
        <f ca="1">IF(AND('Library Prep'!$K$12="CD", LEN(D42)&gt;0), VLOOKUP(D42, Indices!$E$8:$F$795, 2, FALSE), IF(LEN(D42)&gt;0, MID(VLOOKUP(D42, OFFSET(Indices!$G$8:$I$103, 0, MATCH("UD-" &amp; $C42, Indices!$G$6:$S$6,0)-1), 2,FALSE), 1, 7), ""))</f>
        <v/>
      </c>
      <c r="F42" t="str">
        <f ca="1">IF(AND('Library Prep'!$K$12="CD", LEN($C42)&gt;0), VLOOKUP($C42, Indices!$G$8:$I$103, 3, FALSE), IF(AND(LEN($C42)&gt;0, LEN($E42)&gt;0), VLOOKUP($E42&amp;"-7", Indices!$E:$F, 2,FALSE), ""))</f>
        <v/>
      </c>
      <c r="G42" t="str">
        <f ca="1">IF(AND('Library Prep'!$K$12="CD", LEN(F42)&gt;0), VLOOKUP(F42, Indices!$E$8:$F$795, 2, FALSE), E42)</f>
        <v/>
      </c>
      <c r="H42" t="str">
        <f ca="1">IF(AND('Library Prep'!$K$12 = "CD", LEN('Library Prep'!$B37)&gt;0), 'Library Prep'!$D37&amp;"", IF(LEN($G42)&gt;0, VLOOKUP(G42&amp;"-5", Indices!$E:$F, 2,FALSE), ""))</f>
        <v/>
      </c>
      <c r="I42" t="str">
        <f>IF(AND('Library Prep'!$K$12 &lt;&gt; "CD", LEN('Library Prep'!$D37)&gt;0), 'Library Prep'!$D37, "")</f>
        <v/>
      </c>
    </row>
    <row r="43" spans="1:9" x14ac:dyDescent="0.3">
      <c r="A43" t="str">
        <f>IF(AND(LEN(TRIM('Library Prep'!$C$2)) &gt; 0, LEN(TRIM('Library Prep'!$B38))&gt;0), 'Library Prep'!$B38 &amp; "-" &amp; 'Library Prep'!$C$2, "")</f>
        <v/>
      </c>
      <c r="C43" t="str">
        <f>IF(AND(LEN('Library Prep'!$K$12)&gt;0, LEN(TRIM('Library Prep'!$B38)) &gt; 0), IF('Library Prep'!$K$12="CD", 'Library Prep'!$L38, RIGHT('Library Prep'!$K38, 1)), "")</f>
        <v/>
      </c>
      <c r="D43" t="str">
        <f>IF(LEN($C43)=0, "", IF('Library Prep'!$K$12 = "CD", VLOOKUP($C43, Indices!$G$8:$I$103, 2, FALSE), 'Library Prep'!$L38))</f>
        <v/>
      </c>
      <c r="E43" t="str">
        <f ca="1">IF(AND('Library Prep'!$K$12="CD", LEN(D43)&gt;0), VLOOKUP(D43, Indices!$E$8:$F$795, 2, FALSE), IF(LEN(D43)&gt;0, MID(VLOOKUP(D43, OFFSET(Indices!$G$8:$I$103, 0, MATCH("UD-" &amp; $C43, Indices!$G$6:$S$6,0)-1), 2,FALSE), 1, 7), ""))</f>
        <v/>
      </c>
      <c r="F43" t="str">
        <f ca="1">IF(AND('Library Prep'!$K$12="CD", LEN($C43)&gt;0), VLOOKUP($C43, Indices!$G$8:$I$103, 3, FALSE), IF(AND(LEN($C43)&gt;0, LEN($E43)&gt;0), VLOOKUP($E43&amp;"-7", Indices!$E:$F, 2,FALSE), ""))</f>
        <v/>
      </c>
      <c r="G43" t="str">
        <f ca="1">IF(AND('Library Prep'!$K$12="CD", LEN(F43)&gt;0), VLOOKUP(F43, Indices!$E$8:$F$795, 2, FALSE), E43)</f>
        <v/>
      </c>
      <c r="H43" t="str">
        <f ca="1">IF(AND('Library Prep'!$K$12 = "CD", LEN('Library Prep'!$B38)&gt;0), 'Library Prep'!$D38&amp;"", IF(LEN($G43)&gt;0, VLOOKUP(G43&amp;"-5", Indices!$E:$F, 2,FALSE), ""))</f>
        <v/>
      </c>
      <c r="I43" t="str">
        <f>IF(AND('Library Prep'!$K$12 &lt;&gt; "CD", LEN('Library Prep'!$D38)&gt;0), 'Library Prep'!$D38, "")</f>
        <v/>
      </c>
    </row>
    <row r="44" spans="1:9" x14ac:dyDescent="0.3">
      <c r="A44" t="str">
        <f>IF(AND(LEN(TRIM('Library Prep'!$C$2)) &gt; 0, LEN(TRIM('Library Prep'!$B39))&gt;0), 'Library Prep'!$B39 &amp; "-" &amp; 'Library Prep'!$C$2, "")</f>
        <v/>
      </c>
      <c r="C44" t="str">
        <f>IF(AND(LEN('Library Prep'!$K$12)&gt;0, LEN(TRIM('Library Prep'!$B39)) &gt; 0), IF('Library Prep'!$K$12="CD", 'Library Prep'!$L39, RIGHT('Library Prep'!$K39, 1)), "")</f>
        <v/>
      </c>
      <c r="D44" t="str">
        <f>IF(LEN($C44)=0, "", IF('Library Prep'!$K$12 = "CD", VLOOKUP($C44, Indices!$G$8:$I$103, 2, FALSE), 'Library Prep'!$L39))</f>
        <v/>
      </c>
      <c r="E44" t="str">
        <f ca="1">IF(AND('Library Prep'!$K$12="CD", LEN(D44)&gt;0), VLOOKUP(D44, Indices!$E$8:$F$795, 2, FALSE), IF(LEN(D44)&gt;0, MID(VLOOKUP(D44, OFFSET(Indices!$G$8:$I$103, 0, MATCH("UD-" &amp; $C44, Indices!$G$6:$S$6,0)-1), 2,FALSE), 1, 7), ""))</f>
        <v/>
      </c>
      <c r="F44" t="str">
        <f ca="1">IF(AND('Library Prep'!$K$12="CD", LEN($C44)&gt;0), VLOOKUP($C44, Indices!$G$8:$I$103, 3, FALSE), IF(AND(LEN($C44)&gt;0, LEN($E44)&gt;0), VLOOKUP($E44&amp;"-7", Indices!$E:$F, 2,FALSE), ""))</f>
        <v/>
      </c>
      <c r="G44" t="str">
        <f ca="1">IF(AND('Library Prep'!$K$12="CD", LEN(F44)&gt;0), VLOOKUP(F44, Indices!$E$8:$F$795, 2, FALSE), E44)</f>
        <v/>
      </c>
      <c r="H44" t="str">
        <f ca="1">IF(AND('Library Prep'!$K$12 = "CD", LEN('Library Prep'!$B39)&gt;0), 'Library Prep'!$D39&amp;"", IF(LEN($G44)&gt;0, VLOOKUP(G44&amp;"-5", Indices!$E:$F, 2,FALSE), ""))</f>
        <v/>
      </c>
      <c r="I44" t="str">
        <f>IF(AND('Library Prep'!$K$12 &lt;&gt; "CD", LEN('Library Prep'!$D39)&gt;0), 'Library Prep'!$D39, "")</f>
        <v/>
      </c>
    </row>
    <row r="45" spans="1:9" x14ac:dyDescent="0.3">
      <c r="A45" t="str">
        <f>IF(AND(LEN(TRIM('Library Prep'!$C$2)) &gt; 0, LEN(TRIM('Library Prep'!$B40))&gt;0), 'Library Prep'!$B40 &amp; "-" &amp; 'Library Prep'!$C$2, "")</f>
        <v/>
      </c>
      <c r="C45" t="str">
        <f>IF(AND(LEN('Library Prep'!$K$12)&gt;0, LEN(TRIM('Library Prep'!$B40)) &gt; 0), IF('Library Prep'!$K$12="CD", 'Library Prep'!$L40, RIGHT('Library Prep'!$K40, 1)), "")</f>
        <v/>
      </c>
      <c r="D45" t="str">
        <f>IF(LEN($C45)=0, "", IF('Library Prep'!$K$12 = "CD", VLOOKUP($C45, Indices!$G$8:$I$103, 2, FALSE), 'Library Prep'!$L40))</f>
        <v/>
      </c>
      <c r="E45" t="str">
        <f ca="1">IF(AND('Library Prep'!$K$12="CD", LEN(D45)&gt;0), VLOOKUP(D45, Indices!$E$8:$F$795, 2, FALSE), IF(LEN(D45)&gt;0, MID(VLOOKUP(D45, OFFSET(Indices!$G$8:$I$103, 0, MATCH("UD-" &amp; $C45, Indices!$G$6:$S$6,0)-1), 2,FALSE), 1, 7), ""))</f>
        <v/>
      </c>
      <c r="F45" t="str">
        <f ca="1">IF(AND('Library Prep'!$K$12="CD", LEN($C45)&gt;0), VLOOKUP($C45, Indices!$G$8:$I$103, 3, FALSE), IF(AND(LEN($C45)&gt;0, LEN($E45)&gt;0), VLOOKUP($E45&amp;"-7", Indices!$E:$F, 2,FALSE), ""))</f>
        <v/>
      </c>
      <c r="G45" t="str">
        <f ca="1">IF(AND('Library Prep'!$K$12="CD", LEN(F45)&gt;0), VLOOKUP(F45, Indices!$E$8:$F$795, 2, FALSE), E45)</f>
        <v/>
      </c>
      <c r="H45" t="str">
        <f ca="1">IF(AND('Library Prep'!$K$12 = "CD", LEN('Library Prep'!$B40)&gt;0), 'Library Prep'!$D40&amp;"", IF(LEN($G45)&gt;0, VLOOKUP(G45&amp;"-5", Indices!$E:$F, 2,FALSE), ""))</f>
        <v/>
      </c>
      <c r="I45" t="str">
        <f>IF(AND('Library Prep'!$K$12 &lt;&gt; "CD", LEN('Library Prep'!$D40)&gt;0), 'Library Prep'!$D40, "")</f>
        <v/>
      </c>
    </row>
    <row r="46" spans="1:9" x14ac:dyDescent="0.3">
      <c r="A46" t="str">
        <f>IF(AND(LEN(TRIM('Library Prep'!$C$2)) &gt; 0, LEN(TRIM('Library Prep'!$B41))&gt;0), 'Library Prep'!$B41 &amp; "-" &amp; 'Library Prep'!$C$2, "")</f>
        <v/>
      </c>
      <c r="C46" t="str">
        <f>IF(AND(LEN('Library Prep'!$K$12)&gt;0, LEN(TRIM('Library Prep'!$B41)) &gt; 0), IF('Library Prep'!$K$12="CD", 'Library Prep'!$L41, RIGHT('Library Prep'!$K41, 1)), "")</f>
        <v/>
      </c>
      <c r="D46" t="str">
        <f>IF(LEN($C46)=0, "", IF('Library Prep'!$K$12 = "CD", VLOOKUP($C46, Indices!$G$8:$I$103, 2, FALSE), 'Library Prep'!$L41))</f>
        <v/>
      </c>
      <c r="E46" t="str">
        <f ca="1">IF(AND('Library Prep'!$K$12="CD", LEN(D46)&gt;0), VLOOKUP(D46, Indices!$E$8:$F$795, 2, FALSE), IF(LEN(D46)&gt;0, MID(VLOOKUP(D46, OFFSET(Indices!$G$8:$I$103, 0, MATCH("UD-" &amp; $C46, Indices!$G$6:$S$6,0)-1), 2,FALSE), 1, 7), ""))</f>
        <v/>
      </c>
      <c r="F46" t="str">
        <f ca="1">IF(AND('Library Prep'!$K$12="CD", LEN($C46)&gt;0), VLOOKUP($C46, Indices!$G$8:$I$103, 3, FALSE), IF(AND(LEN($C46)&gt;0, LEN($E46)&gt;0), VLOOKUP($E46&amp;"-7", Indices!$E:$F, 2,FALSE), ""))</f>
        <v/>
      </c>
      <c r="G46" t="str">
        <f ca="1">IF(AND('Library Prep'!$K$12="CD", LEN(F46)&gt;0), VLOOKUP(F46, Indices!$E$8:$F$795, 2, FALSE), E46)</f>
        <v/>
      </c>
      <c r="H46" t="str">
        <f ca="1">IF(AND('Library Prep'!$K$12 = "CD", LEN('Library Prep'!$B41)&gt;0), 'Library Prep'!$D41&amp;"", IF(LEN($G46)&gt;0, VLOOKUP(G46&amp;"-5", Indices!$E:$F, 2,FALSE), ""))</f>
        <v/>
      </c>
      <c r="I46" t="str">
        <f>IF(AND('Library Prep'!$K$12 &lt;&gt; "CD", LEN('Library Prep'!$D41)&gt;0), 'Library Prep'!$D41, "")</f>
        <v/>
      </c>
    </row>
    <row r="47" spans="1:9" x14ac:dyDescent="0.3">
      <c r="A47" t="str">
        <f>IF(AND(LEN(TRIM('Library Prep'!$C$2)) &gt; 0, LEN(TRIM('Library Prep'!$B42))&gt;0), 'Library Prep'!$B42 &amp; "-" &amp; 'Library Prep'!$C$2, "")</f>
        <v/>
      </c>
      <c r="C47" t="str">
        <f>IF(AND(LEN('Library Prep'!$K$12)&gt;0, LEN(TRIM('Library Prep'!$B42)) &gt; 0), IF('Library Prep'!$K$12="CD", 'Library Prep'!$L42, RIGHT('Library Prep'!$K42, 1)), "")</f>
        <v/>
      </c>
      <c r="D47" t="str">
        <f>IF(LEN($C47)=0, "", IF('Library Prep'!$K$12 = "CD", VLOOKUP($C47, Indices!$G$8:$I$103, 2, FALSE), 'Library Prep'!$L42))</f>
        <v/>
      </c>
      <c r="E47" t="str">
        <f ca="1">IF(AND('Library Prep'!$K$12="CD", LEN(D47)&gt;0), VLOOKUP(D47, Indices!$E$8:$F$795, 2, FALSE), IF(LEN(D47)&gt;0, MID(VLOOKUP(D47, OFFSET(Indices!$G$8:$I$103, 0, MATCH("UD-" &amp; $C47, Indices!$G$6:$S$6,0)-1), 2,FALSE), 1, 7), ""))</f>
        <v/>
      </c>
      <c r="F47" t="str">
        <f ca="1">IF(AND('Library Prep'!$K$12="CD", LEN($C47)&gt;0), VLOOKUP($C47, Indices!$G$8:$I$103, 3, FALSE), IF(AND(LEN($C47)&gt;0, LEN($E47)&gt;0), VLOOKUP($E47&amp;"-7", Indices!$E:$F, 2,FALSE), ""))</f>
        <v/>
      </c>
      <c r="G47" t="str">
        <f ca="1">IF(AND('Library Prep'!$K$12="CD", LEN(F47)&gt;0), VLOOKUP(F47, Indices!$E$8:$F$795, 2, FALSE), E47)</f>
        <v/>
      </c>
      <c r="H47" t="str">
        <f ca="1">IF(AND('Library Prep'!$K$12 = "CD", LEN('Library Prep'!$B42)&gt;0), 'Library Prep'!$D42&amp;"", IF(LEN($G47)&gt;0, VLOOKUP(G47&amp;"-5", Indices!$E:$F, 2,FALSE), ""))</f>
        <v/>
      </c>
      <c r="I47" t="str">
        <f>IF(AND('Library Prep'!$K$12 &lt;&gt; "CD", LEN('Library Prep'!$D42)&gt;0), 'Library Prep'!$D42, "")</f>
        <v/>
      </c>
    </row>
    <row r="48" spans="1:9" x14ac:dyDescent="0.3">
      <c r="A48" t="str">
        <f>IF(AND(LEN(TRIM('Library Prep'!$C$2)) &gt; 0, LEN(TRIM('Library Prep'!$B43))&gt;0), 'Library Prep'!$B43 &amp; "-" &amp; 'Library Prep'!$C$2, "")</f>
        <v/>
      </c>
      <c r="C48" t="str">
        <f>IF(AND(LEN('Library Prep'!$K$12)&gt;0, LEN(TRIM('Library Prep'!$B43)) &gt; 0), IF('Library Prep'!$K$12="CD", 'Library Prep'!$L43, RIGHT('Library Prep'!$K43, 1)), "")</f>
        <v/>
      </c>
      <c r="D48" t="str">
        <f>IF(LEN($C48)=0, "", IF('Library Prep'!$K$12 = "CD", VLOOKUP($C48, Indices!$G$8:$I$103, 2, FALSE), 'Library Prep'!$L43))</f>
        <v/>
      </c>
      <c r="E48" t="str">
        <f ca="1">IF(AND('Library Prep'!$K$12="CD", LEN(D48)&gt;0), VLOOKUP(D48, Indices!$E$8:$F$795, 2, FALSE), IF(LEN(D48)&gt;0, MID(VLOOKUP(D48, OFFSET(Indices!$G$8:$I$103, 0, MATCH("UD-" &amp; $C48, Indices!$G$6:$S$6,0)-1), 2,FALSE), 1, 7), ""))</f>
        <v/>
      </c>
      <c r="F48" t="str">
        <f ca="1">IF(AND('Library Prep'!$K$12="CD", LEN($C48)&gt;0), VLOOKUP($C48, Indices!$G$8:$I$103, 3, FALSE), IF(AND(LEN($C48)&gt;0, LEN($E48)&gt;0), VLOOKUP($E48&amp;"-7", Indices!$E:$F, 2,FALSE), ""))</f>
        <v/>
      </c>
      <c r="G48" t="str">
        <f ca="1">IF(AND('Library Prep'!$K$12="CD", LEN(F48)&gt;0), VLOOKUP(F48, Indices!$E$8:$F$795, 2, FALSE), E48)</f>
        <v/>
      </c>
      <c r="H48" t="str">
        <f ca="1">IF(AND('Library Prep'!$K$12 = "CD", LEN('Library Prep'!$B43)&gt;0), 'Library Prep'!$D43&amp;"", IF(LEN($G48)&gt;0, VLOOKUP(G48&amp;"-5", Indices!$E:$F, 2,FALSE), ""))</f>
        <v/>
      </c>
      <c r="I48" t="str">
        <f>IF(AND('Library Prep'!$K$12 &lt;&gt; "CD", LEN('Library Prep'!$D43)&gt;0), 'Library Prep'!$D43, "")</f>
        <v/>
      </c>
    </row>
    <row r="49" spans="1:9" x14ac:dyDescent="0.3">
      <c r="A49" t="str">
        <f>IF(AND(LEN(TRIM('Library Prep'!$C$2)) &gt; 0, LEN(TRIM('Library Prep'!$B44))&gt;0), 'Library Prep'!$B44 &amp; "-" &amp; 'Library Prep'!$C$2, "")</f>
        <v/>
      </c>
      <c r="C49" t="str">
        <f>IF(AND(LEN('Library Prep'!$K$12)&gt;0, LEN(TRIM('Library Prep'!$B44)) &gt; 0), IF('Library Prep'!$K$12="CD", 'Library Prep'!$L44, RIGHT('Library Prep'!$K44, 1)), "")</f>
        <v/>
      </c>
      <c r="D49" t="str">
        <f>IF(LEN($C49)=0, "", IF('Library Prep'!$K$12 = "CD", VLOOKUP($C49, Indices!$G$8:$I$103, 2, FALSE), 'Library Prep'!$L44))</f>
        <v/>
      </c>
      <c r="E49" t="str">
        <f ca="1">IF(AND('Library Prep'!$K$12="CD", LEN(D49)&gt;0), VLOOKUP(D49, Indices!$E$8:$F$795, 2, FALSE), IF(LEN(D49)&gt;0, MID(VLOOKUP(D49, OFFSET(Indices!$G$8:$I$103, 0, MATCH("UD-" &amp; $C49, Indices!$G$6:$S$6,0)-1), 2,FALSE), 1, 7), ""))</f>
        <v/>
      </c>
      <c r="F49" t="str">
        <f ca="1">IF(AND('Library Prep'!$K$12="CD", LEN($C49)&gt;0), VLOOKUP($C49, Indices!$G$8:$I$103, 3, FALSE), IF(AND(LEN($C49)&gt;0, LEN($E49)&gt;0), VLOOKUP($E49&amp;"-7", Indices!$E:$F, 2,FALSE), ""))</f>
        <v/>
      </c>
      <c r="G49" t="str">
        <f ca="1">IF(AND('Library Prep'!$K$12="CD", LEN(F49)&gt;0), VLOOKUP(F49, Indices!$E$8:$F$795, 2, FALSE), E49)</f>
        <v/>
      </c>
      <c r="H49" t="str">
        <f ca="1">IF(AND('Library Prep'!$K$12 = "CD", LEN('Library Prep'!$B44)&gt;0), 'Library Prep'!$D44&amp;"", IF(LEN($G49)&gt;0, VLOOKUP(G49&amp;"-5", Indices!$E:$F, 2,FALSE), ""))</f>
        <v/>
      </c>
      <c r="I49" t="str">
        <f>IF(AND('Library Prep'!$K$12 &lt;&gt; "CD", LEN('Library Prep'!$D44)&gt;0), 'Library Prep'!$D44, "")</f>
        <v/>
      </c>
    </row>
    <row r="50" spans="1:9" x14ac:dyDescent="0.3">
      <c r="A50" t="str">
        <f>IF(AND(LEN(TRIM('Library Prep'!$C$2)) &gt; 0, LEN(TRIM('Library Prep'!$B45))&gt;0), 'Library Prep'!$B45 &amp; "-" &amp; 'Library Prep'!$C$2, "")</f>
        <v/>
      </c>
      <c r="C50" t="str">
        <f>IF(AND(LEN('Library Prep'!$K$12)&gt;0, LEN(TRIM('Library Prep'!$B45)) &gt; 0), IF('Library Prep'!$K$12="CD", 'Library Prep'!$L45, RIGHT('Library Prep'!$K45, 1)), "")</f>
        <v/>
      </c>
      <c r="D50" t="str">
        <f>IF(LEN($C50)=0, "", IF('Library Prep'!$K$12 = "CD", VLOOKUP($C50, Indices!$G$8:$I$103, 2, FALSE), 'Library Prep'!$L45))</f>
        <v/>
      </c>
      <c r="E50" t="str">
        <f ca="1">IF(AND('Library Prep'!$K$12="CD", LEN(D50)&gt;0), VLOOKUP(D50, Indices!$E$8:$F$795, 2, FALSE), IF(LEN(D50)&gt;0, MID(VLOOKUP(D50, OFFSET(Indices!$G$8:$I$103, 0, MATCH("UD-" &amp; $C50, Indices!$G$6:$S$6,0)-1), 2,FALSE), 1, 7), ""))</f>
        <v/>
      </c>
      <c r="F50" t="str">
        <f ca="1">IF(AND('Library Prep'!$K$12="CD", LEN($C50)&gt;0), VLOOKUP($C50, Indices!$G$8:$I$103, 3, FALSE), IF(AND(LEN($C50)&gt;0, LEN($E50)&gt;0), VLOOKUP($E50&amp;"-7", Indices!$E:$F, 2,FALSE), ""))</f>
        <v/>
      </c>
      <c r="G50" t="str">
        <f ca="1">IF(AND('Library Prep'!$K$12="CD", LEN(F50)&gt;0), VLOOKUP(F50, Indices!$E$8:$F$795, 2, FALSE), E50)</f>
        <v/>
      </c>
      <c r="H50" t="str">
        <f ca="1">IF(AND('Library Prep'!$K$12 = "CD", LEN('Library Prep'!$B45)&gt;0), 'Library Prep'!$D45&amp;"", IF(LEN($G50)&gt;0, VLOOKUP(G50&amp;"-5", Indices!$E:$F, 2,FALSE), ""))</f>
        <v/>
      </c>
      <c r="I50" t="str">
        <f>IF(AND('Library Prep'!$K$12 &lt;&gt; "CD", LEN('Library Prep'!$D45)&gt;0), 'Library Prep'!$D45, "")</f>
        <v/>
      </c>
    </row>
    <row r="51" spans="1:9" x14ac:dyDescent="0.3">
      <c r="A51" t="str">
        <f>IF(AND(LEN(TRIM('Library Prep'!$C$2)) &gt; 0, LEN(TRIM('Library Prep'!$B46))&gt;0), 'Library Prep'!$B46 &amp; "-" &amp; 'Library Prep'!$C$2, "")</f>
        <v/>
      </c>
      <c r="C51" t="str">
        <f>IF(AND(LEN('Library Prep'!$K$12)&gt;0, LEN(TRIM('Library Prep'!$B46)) &gt; 0), IF('Library Prep'!$K$12="CD", 'Library Prep'!$L46, RIGHT('Library Prep'!$K46, 1)), "")</f>
        <v/>
      </c>
      <c r="D51" t="str">
        <f>IF(LEN($C51)=0, "", IF('Library Prep'!$K$12 = "CD", VLOOKUP($C51, Indices!$G$8:$I$103, 2, FALSE), 'Library Prep'!$L46))</f>
        <v/>
      </c>
      <c r="E51" t="str">
        <f ca="1">IF(AND('Library Prep'!$K$12="CD", LEN(D51)&gt;0), VLOOKUP(D51, Indices!$E$8:$F$795, 2, FALSE), IF(LEN(D51)&gt;0, MID(VLOOKUP(D51, OFFSET(Indices!$G$8:$I$103, 0, MATCH("UD-" &amp; $C51, Indices!$G$6:$S$6,0)-1), 2,FALSE), 1, 7), ""))</f>
        <v/>
      </c>
      <c r="F51" t="str">
        <f ca="1">IF(AND('Library Prep'!$K$12="CD", LEN($C51)&gt;0), VLOOKUP($C51, Indices!$G$8:$I$103, 3, FALSE), IF(AND(LEN($C51)&gt;0, LEN($E51)&gt;0), VLOOKUP($E51&amp;"-7", Indices!$E:$F, 2,FALSE), ""))</f>
        <v/>
      </c>
      <c r="G51" t="str">
        <f ca="1">IF(AND('Library Prep'!$K$12="CD", LEN(F51)&gt;0), VLOOKUP(F51, Indices!$E$8:$F$795, 2, FALSE), E51)</f>
        <v/>
      </c>
      <c r="H51" t="str">
        <f ca="1">IF(AND('Library Prep'!$K$12 = "CD", LEN('Library Prep'!$B46)&gt;0), 'Library Prep'!$D46&amp;"", IF(LEN($G51)&gt;0, VLOOKUP(G51&amp;"-5", Indices!$E:$F, 2,FALSE), ""))</f>
        <v/>
      </c>
      <c r="I51" t="str">
        <f>IF(AND('Library Prep'!$K$12 &lt;&gt; "CD", LEN('Library Prep'!$D46)&gt;0), 'Library Prep'!$D46, "")</f>
        <v/>
      </c>
    </row>
    <row r="52" spans="1:9" x14ac:dyDescent="0.3">
      <c r="A52" t="str">
        <f>IF(AND(LEN(TRIM('Library Prep'!$C$2)) &gt; 0, LEN(TRIM('Library Prep'!$B47))&gt;0), 'Library Prep'!$B47 &amp; "-" &amp; 'Library Prep'!$C$2, "")</f>
        <v/>
      </c>
      <c r="C52" t="str">
        <f>IF(AND(LEN('Library Prep'!$K$12)&gt;0, LEN(TRIM('Library Prep'!$B47)) &gt; 0), IF('Library Prep'!$K$12="CD", 'Library Prep'!$L47, RIGHT('Library Prep'!$K47, 1)), "")</f>
        <v/>
      </c>
      <c r="D52" t="str">
        <f>IF(LEN($C52)=0, "", IF('Library Prep'!$K$12 = "CD", VLOOKUP($C52, Indices!$G$8:$I$103, 2, FALSE), 'Library Prep'!$L47))</f>
        <v/>
      </c>
      <c r="E52" t="str">
        <f ca="1">IF(AND('Library Prep'!$K$12="CD", LEN(D52)&gt;0), VLOOKUP(D52, Indices!$E$8:$F$795, 2, FALSE), IF(LEN(D52)&gt;0, MID(VLOOKUP(D52, OFFSET(Indices!$G$8:$I$103, 0, MATCH("UD-" &amp; $C52, Indices!$G$6:$S$6,0)-1), 2,FALSE), 1, 7), ""))</f>
        <v/>
      </c>
      <c r="F52" t="str">
        <f ca="1">IF(AND('Library Prep'!$K$12="CD", LEN($C52)&gt;0), VLOOKUP($C52, Indices!$G$8:$I$103, 3, FALSE), IF(AND(LEN($C52)&gt;0, LEN($E52)&gt;0), VLOOKUP($E52&amp;"-7", Indices!$E:$F, 2,FALSE), ""))</f>
        <v/>
      </c>
      <c r="G52" t="str">
        <f ca="1">IF(AND('Library Prep'!$K$12="CD", LEN(F52)&gt;0), VLOOKUP(F52, Indices!$E$8:$F$795, 2, FALSE), E52)</f>
        <v/>
      </c>
      <c r="H52" t="str">
        <f ca="1">IF(AND('Library Prep'!$K$12 = "CD", LEN('Library Prep'!$B47)&gt;0), 'Library Prep'!$D47&amp;"", IF(LEN($G52)&gt;0, VLOOKUP(G52&amp;"-5", Indices!$E:$F, 2,FALSE), ""))</f>
        <v/>
      </c>
      <c r="I52" t="str">
        <f>IF(AND('Library Prep'!$K$12 &lt;&gt; "CD", LEN('Library Prep'!$D47)&gt;0), 'Library Prep'!$D47, "")</f>
        <v/>
      </c>
    </row>
    <row r="53" spans="1:9" x14ac:dyDescent="0.3">
      <c r="A53" t="str">
        <f>IF(AND(LEN(TRIM('Library Prep'!$C$2)) &gt; 0, LEN(TRIM('Library Prep'!$B48))&gt;0), 'Library Prep'!$B48 &amp; "-" &amp; 'Library Prep'!$C$2, "")</f>
        <v/>
      </c>
      <c r="C53" t="str">
        <f>IF(AND(LEN('Library Prep'!$K$12)&gt;0, LEN(TRIM('Library Prep'!$B48)) &gt; 0), IF('Library Prep'!$K$12="CD", 'Library Prep'!$L48, RIGHT('Library Prep'!$K48, 1)), "")</f>
        <v/>
      </c>
      <c r="D53" t="str">
        <f>IF(LEN($C53)=0, "", IF('Library Prep'!$K$12 = "CD", VLOOKUP($C53, Indices!$G$8:$I$103, 2, FALSE), 'Library Prep'!$L48))</f>
        <v/>
      </c>
      <c r="E53" t="str">
        <f ca="1">IF(AND('Library Prep'!$K$12="CD", LEN(D53)&gt;0), VLOOKUP(D53, Indices!$E$8:$F$795, 2, FALSE), IF(LEN(D53)&gt;0, MID(VLOOKUP(D53, OFFSET(Indices!$G$8:$I$103, 0, MATCH("UD-" &amp; $C53, Indices!$G$6:$S$6,0)-1), 2,FALSE), 1, 7), ""))</f>
        <v/>
      </c>
      <c r="F53" t="str">
        <f ca="1">IF(AND('Library Prep'!$K$12="CD", LEN($C53)&gt;0), VLOOKUP($C53, Indices!$G$8:$I$103, 3, FALSE), IF(AND(LEN($C53)&gt;0, LEN($E53)&gt;0), VLOOKUP($E53&amp;"-7", Indices!$E:$F, 2,FALSE), ""))</f>
        <v/>
      </c>
      <c r="G53" t="str">
        <f ca="1">IF(AND('Library Prep'!$K$12="CD", LEN(F53)&gt;0), VLOOKUP(F53, Indices!$E$8:$F$795, 2, FALSE), E53)</f>
        <v/>
      </c>
      <c r="H53" t="str">
        <f ca="1">IF(AND('Library Prep'!$K$12 = "CD", LEN('Library Prep'!$B48)&gt;0), 'Library Prep'!$D48&amp;"", IF(LEN($G53)&gt;0, VLOOKUP(G53&amp;"-5", Indices!$E:$F, 2,FALSE), ""))</f>
        <v/>
      </c>
      <c r="I53" t="str">
        <f>IF(AND('Library Prep'!$K$12 &lt;&gt; "CD", LEN('Library Prep'!$D48)&gt;0), 'Library Prep'!$D48, "")</f>
        <v/>
      </c>
    </row>
    <row r="54" spans="1:9" x14ac:dyDescent="0.3">
      <c r="A54" t="str">
        <f>IF(AND(LEN(TRIM('Library Prep'!$C$2)) &gt; 0, LEN(TRIM('Library Prep'!$B49))&gt;0), 'Library Prep'!$B49 &amp; "-" &amp; 'Library Prep'!$C$2, "")</f>
        <v/>
      </c>
      <c r="C54" t="str">
        <f>IF(AND(LEN('Library Prep'!$K$12)&gt;0, LEN(TRIM('Library Prep'!$B49)) &gt; 0), IF('Library Prep'!$K$12="CD", 'Library Prep'!$L49, RIGHT('Library Prep'!$K49, 1)), "")</f>
        <v/>
      </c>
      <c r="D54" t="str">
        <f>IF(LEN($C54)=0, "", IF('Library Prep'!$K$12 = "CD", VLOOKUP($C54, Indices!$G$8:$I$103, 2, FALSE), 'Library Prep'!$L49))</f>
        <v/>
      </c>
      <c r="E54" t="str">
        <f ca="1">IF(AND('Library Prep'!$K$12="CD", LEN(D54)&gt;0), VLOOKUP(D54, Indices!$E$8:$F$795, 2, FALSE), IF(LEN(D54)&gt;0, MID(VLOOKUP(D54, OFFSET(Indices!$G$8:$I$103, 0, MATCH("UD-" &amp; $C54, Indices!$G$6:$S$6,0)-1), 2,FALSE), 1, 7), ""))</f>
        <v/>
      </c>
      <c r="F54" t="str">
        <f ca="1">IF(AND('Library Prep'!$K$12="CD", LEN($C54)&gt;0), VLOOKUP($C54, Indices!$G$8:$I$103, 3, FALSE), IF(AND(LEN($C54)&gt;0, LEN($E54)&gt;0), VLOOKUP($E54&amp;"-7", Indices!$E:$F, 2,FALSE), ""))</f>
        <v/>
      </c>
      <c r="G54" t="str">
        <f ca="1">IF(AND('Library Prep'!$K$12="CD", LEN(F54)&gt;0), VLOOKUP(F54, Indices!$E$8:$F$795, 2, FALSE), E54)</f>
        <v/>
      </c>
      <c r="H54" t="str">
        <f ca="1">IF(AND('Library Prep'!$K$12 = "CD", LEN('Library Prep'!$B49)&gt;0), 'Library Prep'!$D49&amp;"", IF(LEN($G54)&gt;0, VLOOKUP(G54&amp;"-5", Indices!$E:$F, 2,FALSE), ""))</f>
        <v/>
      </c>
      <c r="I54" t="str">
        <f>IF(AND('Library Prep'!$K$12 &lt;&gt; "CD", LEN('Library Prep'!$D49)&gt;0), 'Library Prep'!$D49, "")</f>
        <v/>
      </c>
    </row>
    <row r="55" spans="1:9" x14ac:dyDescent="0.3">
      <c r="A55" t="str">
        <f>IF(AND(LEN(TRIM('Library Prep'!$C$2)) &gt; 0, LEN(TRIM('Library Prep'!$B50))&gt;0), 'Library Prep'!$B50 &amp; "-" &amp; 'Library Prep'!$C$2, "")</f>
        <v/>
      </c>
      <c r="C55" t="str">
        <f>IF(AND(LEN('Library Prep'!$K$12)&gt;0, LEN(TRIM('Library Prep'!$B50)) &gt; 0), IF('Library Prep'!$K$12="CD", 'Library Prep'!$L50, RIGHT('Library Prep'!$K50, 1)), "")</f>
        <v/>
      </c>
      <c r="D55" t="str">
        <f>IF(LEN($C55)=0, "", IF('Library Prep'!$K$12 = "CD", VLOOKUP($C55, Indices!$G$8:$I$103, 2, FALSE), 'Library Prep'!$L50))</f>
        <v/>
      </c>
      <c r="E55" t="str">
        <f ca="1">IF(AND('Library Prep'!$K$12="CD", LEN(D55)&gt;0), VLOOKUP(D55, Indices!$E$8:$F$795, 2, FALSE), IF(LEN(D55)&gt;0, MID(VLOOKUP(D55, OFFSET(Indices!$G$8:$I$103, 0, MATCH("UD-" &amp; $C55, Indices!$G$6:$S$6,0)-1), 2,FALSE), 1, 7), ""))</f>
        <v/>
      </c>
      <c r="F55" t="str">
        <f ca="1">IF(AND('Library Prep'!$K$12="CD", LEN($C55)&gt;0), VLOOKUP($C55, Indices!$G$8:$I$103, 3, FALSE), IF(AND(LEN($C55)&gt;0, LEN($E55)&gt;0), VLOOKUP($E55&amp;"-7", Indices!$E:$F, 2,FALSE), ""))</f>
        <v/>
      </c>
      <c r="G55" t="str">
        <f ca="1">IF(AND('Library Prep'!$K$12="CD", LEN(F55)&gt;0), VLOOKUP(F55, Indices!$E$8:$F$795, 2, FALSE), E55)</f>
        <v/>
      </c>
      <c r="H55" t="str">
        <f ca="1">IF(AND('Library Prep'!$K$12 = "CD", LEN('Library Prep'!$B50)&gt;0), 'Library Prep'!$D50&amp;"", IF(LEN($G55)&gt;0, VLOOKUP(G55&amp;"-5", Indices!$E:$F, 2,FALSE), ""))</f>
        <v/>
      </c>
      <c r="I55" t="str">
        <f>IF(AND('Library Prep'!$K$12 &lt;&gt; "CD", LEN('Library Prep'!$D50)&gt;0), 'Library Prep'!$D50, "")</f>
        <v/>
      </c>
    </row>
    <row r="56" spans="1:9" x14ac:dyDescent="0.3">
      <c r="A56" t="str">
        <f>IF(AND(LEN(TRIM('Library Prep'!$C$2)) &gt; 0, LEN(TRIM('Library Prep'!$B51))&gt;0), 'Library Prep'!$B51 &amp; "-" &amp; 'Library Prep'!$C$2, "")</f>
        <v/>
      </c>
      <c r="C56" t="str">
        <f>IF(AND(LEN('Library Prep'!$K$12)&gt;0, LEN(TRIM('Library Prep'!$B51)) &gt; 0), IF('Library Prep'!$K$12="CD", 'Library Prep'!$L51, RIGHT('Library Prep'!$K51, 1)), "")</f>
        <v/>
      </c>
      <c r="D56" t="str">
        <f>IF(LEN($C56)=0, "", IF('Library Prep'!$K$12 = "CD", VLOOKUP($C56, Indices!$G$8:$I$103, 2, FALSE), 'Library Prep'!$L51))</f>
        <v/>
      </c>
      <c r="E56" t="str">
        <f ca="1">IF(AND('Library Prep'!$K$12="CD", LEN(D56)&gt;0), VLOOKUP(D56, Indices!$E$8:$F$795, 2, FALSE), IF(LEN(D56)&gt;0, MID(VLOOKUP(D56, OFFSET(Indices!$G$8:$I$103, 0, MATCH("UD-" &amp; $C56, Indices!$G$6:$S$6,0)-1), 2,FALSE), 1, 7), ""))</f>
        <v/>
      </c>
      <c r="F56" t="str">
        <f ca="1">IF(AND('Library Prep'!$K$12="CD", LEN($C56)&gt;0), VLOOKUP($C56, Indices!$G$8:$I$103, 3, FALSE), IF(AND(LEN($C56)&gt;0, LEN($E56)&gt;0), VLOOKUP($E56&amp;"-7", Indices!$E:$F, 2,FALSE), ""))</f>
        <v/>
      </c>
      <c r="G56" t="str">
        <f ca="1">IF(AND('Library Prep'!$K$12="CD", LEN(F56)&gt;0), VLOOKUP(F56, Indices!$E$8:$F$795, 2, FALSE), E56)</f>
        <v/>
      </c>
      <c r="H56" t="str">
        <f ca="1">IF(AND('Library Prep'!$K$12 = "CD", LEN('Library Prep'!$B51)&gt;0), 'Library Prep'!$D51&amp;"", IF(LEN($G56)&gt;0, VLOOKUP(G56&amp;"-5", Indices!$E:$F, 2,FALSE), ""))</f>
        <v/>
      </c>
      <c r="I56" t="str">
        <f>IF(AND('Library Prep'!$K$12 &lt;&gt; "CD", LEN('Library Prep'!$D51)&gt;0), 'Library Prep'!$D51, "")</f>
        <v/>
      </c>
    </row>
    <row r="57" spans="1:9" x14ac:dyDescent="0.3">
      <c r="A57" t="str">
        <f>IF(AND(LEN(TRIM('Library Prep'!$C$2)) &gt; 0, LEN(TRIM('Library Prep'!$B52))&gt;0), 'Library Prep'!$B52 &amp; "-" &amp; 'Library Prep'!$C$2, "")</f>
        <v/>
      </c>
      <c r="C57" t="str">
        <f>IF(AND(LEN('Library Prep'!$K$12)&gt;0, LEN(TRIM('Library Prep'!$B52)) &gt; 0), IF('Library Prep'!$K$12="CD", 'Library Prep'!$L52, RIGHT('Library Prep'!$K52, 1)), "")</f>
        <v/>
      </c>
      <c r="D57" t="str">
        <f>IF(LEN($C57)=0, "", IF('Library Prep'!$K$12 = "CD", VLOOKUP($C57, Indices!$G$8:$I$103, 2, FALSE), 'Library Prep'!$L52))</f>
        <v/>
      </c>
      <c r="E57" t="str">
        <f ca="1">IF(AND('Library Prep'!$K$12="CD", LEN(D57)&gt;0), VLOOKUP(D57, Indices!$E$8:$F$795, 2, FALSE), IF(LEN(D57)&gt;0, MID(VLOOKUP(D57, OFFSET(Indices!$G$8:$I$103, 0, MATCH("UD-" &amp; $C57, Indices!$G$6:$S$6,0)-1), 2,FALSE), 1, 7), ""))</f>
        <v/>
      </c>
      <c r="F57" t="str">
        <f ca="1">IF(AND('Library Prep'!$K$12="CD", LEN($C57)&gt;0), VLOOKUP($C57, Indices!$G$8:$I$103, 3, FALSE), IF(AND(LEN($C57)&gt;0, LEN($E57)&gt;0), VLOOKUP($E57&amp;"-7", Indices!$E:$F, 2,FALSE), ""))</f>
        <v/>
      </c>
      <c r="G57" t="str">
        <f ca="1">IF(AND('Library Prep'!$K$12="CD", LEN(F57)&gt;0), VLOOKUP(F57, Indices!$E$8:$F$795, 2, FALSE), E57)</f>
        <v/>
      </c>
      <c r="H57" t="str">
        <f ca="1">IF(AND('Library Prep'!$K$12 = "CD", LEN('Library Prep'!$B52)&gt;0), 'Library Prep'!$D52&amp;"", IF(LEN($G57)&gt;0, VLOOKUP(G57&amp;"-5", Indices!$E:$F, 2,FALSE), ""))</f>
        <v/>
      </c>
      <c r="I57" t="str">
        <f>IF(AND('Library Prep'!$K$12 &lt;&gt; "CD", LEN('Library Prep'!$D52)&gt;0), 'Library Prep'!$D52, "")</f>
        <v/>
      </c>
    </row>
    <row r="58" spans="1:9" x14ac:dyDescent="0.3">
      <c r="A58" t="str">
        <f>IF(AND(LEN(TRIM('Library Prep'!$C$2)) &gt; 0, LEN(TRIM('Library Prep'!$B53))&gt;0), 'Library Prep'!$B53 &amp; "-" &amp; 'Library Prep'!$C$2, "")</f>
        <v/>
      </c>
      <c r="C58" t="str">
        <f>IF(AND(LEN('Library Prep'!$K$12)&gt;0, LEN(TRIM('Library Prep'!$B53)) &gt; 0), IF('Library Prep'!$K$12="CD", 'Library Prep'!$L53, RIGHT('Library Prep'!$K53, 1)), "")</f>
        <v/>
      </c>
      <c r="D58" t="str">
        <f>IF(LEN($C58)=0, "", IF('Library Prep'!$K$12 = "CD", VLOOKUP($C58, Indices!$G$8:$I$103, 2, FALSE), 'Library Prep'!$L53))</f>
        <v/>
      </c>
      <c r="E58" t="str">
        <f ca="1">IF(AND('Library Prep'!$K$12="CD", LEN(D58)&gt;0), VLOOKUP(D58, Indices!$E$8:$F$795, 2, FALSE), IF(LEN(D58)&gt;0, MID(VLOOKUP(D58, OFFSET(Indices!$G$8:$I$103, 0, MATCH("UD-" &amp; $C58, Indices!$G$6:$S$6,0)-1), 2,FALSE), 1, 7), ""))</f>
        <v/>
      </c>
      <c r="F58" t="str">
        <f ca="1">IF(AND('Library Prep'!$K$12="CD", LEN($C58)&gt;0), VLOOKUP($C58, Indices!$G$8:$I$103, 3, FALSE), IF(AND(LEN($C58)&gt;0, LEN($E58)&gt;0), VLOOKUP($E58&amp;"-7", Indices!$E:$F, 2,FALSE), ""))</f>
        <v/>
      </c>
      <c r="G58" t="str">
        <f ca="1">IF(AND('Library Prep'!$K$12="CD", LEN(F58)&gt;0), VLOOKUP(F58, Indices!$E$8:$F$795, 2, FALSE), E58)</f>
        <v/>
      </c>
      <c r="H58" t="str">
        <f ca="1">IF(AND('Library Prep'!$K$12 = "CD", LEN('Library Prep'!$B53)&gt;0), 'Library Prep'!$D53&amp;"", IF(LEN($G58)&gt;0, VLOOKUP(G58&amp;"-5", Indices!$E:$F, 2,FALSE), ""))</f>
        <v/>
      </c>
      <c r="I58" t="str">
        <f>IF(AND('Library Prep'!$K$12 &lt;&gt; "CD", LEN('Library Prep'!$D53)&gt;0), 'Library Prep'!$D53, "")</f>
        <v/>
      </c>
    </row>
    <row r="59" spans="1:9" x14ac:dyDescent="0.3">
      <c r="A59" t="str">
        <f>IF(AND(LEN(TRIM('Library Prep'!$C$2)) &gt; 0, LEN(TRIM('Library Prep'!$B54))&gt;0), 'Library Prep'!$B54 &amp; "-" &amp; 'Library Prep'!$C$2, "")</f>
        <v/>
      </c>
      <c r="C59" t="str">
        <f>IF(AND(LEN('Library Prep'!$K$12)&gt;0, LEN(TRIM('Library Prep'!$B54)) &gt; 0), IF('Library Prep'!$K$12="CD", 'Library Prep'!$L54, RIGHT('Library Prep'!$K54, 1)), "")</f>
        <v/>
      </c>
      <c r="D59" t="str">
        <f>IF(LEN($C59)=0, "", IF('Library Prep'!$K$12 = "CD", VLOOKUP($C59, Indices!$G$8:$I$103, 2, FALSE), 'Library Prep'!$L54))</f>
        <v/>
      </c>
      <c r="E59" t="str">
        <f ca="1">IF(AND('Library Prep'!$K$12="CD", LEN(D59)&gt;0), VLOOKUP(D59, Indices!$E$8:$F$795, 2, FALSE), IF(LEN(D59)&gt;0, MID(VLOOKUP(D59, OFFSET(Indices!$G$8:$I$103, 0, MATCH("UD-" &amp; $C59, Indices!$G$6:$S$6,0)-1), 2,FALSE), 1, 7), ""))</f>
        <v/>
      </c>
      <c r="F59" t="str">
        <f ca="1">IF(AND('Library Prep'!$K$12="CD", LEN($C59)&gt;0), VLOOKUP($C59, Indices!$G$8:$I$103, 3, FALSE), IF(AND(LEN($C59)&gt;0, LEN($E59)&gt;0), VLOOKUP($E59&amp;"-7", Indices!$E:$F, 2,FALSE), ""))</f>
        <v/>
      </c>
      <c r="G59" t="str">
        <f ca="1">IF(AND('Library Prep'!$K$12="CD", LEN(F59)&gt;0), VLOOKUP(F59, Indices!$E$8:$F$795, 2, FALSE), E59)</f>
        <v/>
      </c>
      <c r="H59" t="str">
        <f ca="1">IF(AND('Library Prep'!$K$12 = "CD", LEN('Library Prep'!$B54)&gt;0), 'Library Prep'!$D54&amp;"", IF(LEN($G59)&gt;0, VLOOKUP(G59&amp;"-5", Indices!$E:$F, 2,FALSE), ""))</f>
        <v/>
      </c>
      <c r="I59" t="str">
        <f>IF(AND('Library Prep'!$K$12 &lt;&gt; "CD", LEN('Library Prep'!$D54)&gt;0), 'Library Prep'!$D54, "")</f>
        <v/>
      </c>
    </row>
    <row r="60" spans="1:9" x14ac:dyDescent="0.3">
      <c r="A60" t="str">
        <f>IF(AND(LEN(TRIM('Library Prep'!$C$2)) &gt; 0, LEN(TRIM('Library Prep'!$B55))&gt;0), 'Library Prep'!$B55 &amp; "-" &amp; 'Library Prep'!$C$2, "")</f>
        <v/>
      </c>
      <c r="C60" t="str">
        <f>IF(AND(LEN('Library Prep'!$K$12)&gt;0, LEN(TRIM('Library Prep'!$B55)) &gt; 0), IF('Library Prep'!$K$12="CD", 'Library Prep'!$L55, RIGHT('Library Prep'!$K55, 1)), "")</f>
        <v/>
      </c>
      <c r="D60" t="str">
        <f>IF(LEN($C60)=0, "", IF('Library Prep'!$K$12 = "CD", VLOOKUP($C60, Indices!$G$8:$I$103, 2, FALSE), 'Library Prep'!$L55))</f>
        <v/>
      </c>
      <c r="E60" t="str">
        <f ca="1">IF(AND('Library Prep'!$K$12="CD", LEN(D60)&gt;0), VLOOKUP(D60, Indices!$E$8:$F$795, 2, FALSE), IF(LEN(D60)&gt;0, MID(VLOOKUP(D60, OFFSET(Indices!$G$8:$I$103, 0, MATCH("UD-" &amp; $C60, Indices!$G$6:$S$6,0)-1), 2,FALSE), 1, 7), ""))</f>
        <v/>
      </c>
      <c r="F60" t="str">
        <f ca="1">IF(AND('Library Prep'!$K$12="CD", LEN($C60)&gt;0), VLOOKUP($C60, Indices!$G$8:$I$103, 3, FALSE), IF(AND(LEN($C60)&gt;0, LEN($E60)&gt;0), VLOOKUP($E60&amp;"-7", Indices!$E:$F, 2,FALSE), ""))</f>
        <v/>
      </c>
      <c r="G60" t="str">
        <f ca="1">IF(AND('Library Prep'!$K$12="CD", LEN(F60)&gt;0), VLOOKUP(F60, Indices!$E$8:$F$795, 2, FALSE), E60)</f>
        <v/>
      </c>
      <c r="H60" t="str">
        <f ca="1">IF(AND('Library Prep'!$K$12 = "CD", LEN('Library Prep'!$B55)&gt;0), 'Library Prep'!$D55&amp;"", IF(LEN($G60)&gt;0, VLOOKUP(G60&amp;"-5", Indices!$E:$F, 2,FALSE), ""))</f>
        <v/>
      </c>
      <c r="I60" t="str">
        <f>IF(AND('Library Prep'!$K$12 &lt;&gt; "CD", LEN('Library Prep'!$D55)&gt;0), 'Library Prep'!$D55, "")</f>
        <v/>
      </c>
    </row>
    <row r="61" spans="1:9" x14ac:dyDescent="0.3">
      <c r="A61" t="str">
        <f>IF(AND(LEN(TRIM('Library Prep'!$C$2)) &gt; 0, LEN(TRIM('Library Prep'!$B56))&gt;0), 'Library Prep'!$B56 &amp; "-" &amp; 'Library Prep'!$C$2, "")</f>
        <v/>
      </c>
      <c r="C61" t="str">
        <f>IF(AND(LEN('Library Prep'!$K$12)&gt;0, LEN(TRIM('Library Prep'!$B56)) &gt; 0), IF('Library Prep'!$K$12="CD", 'Library Prep'!$L56, RIGHT('Library Prep'!$K56, 1)), "")</f>
        <v/>
      </c>
      <c r="D61" t="str">
        <f>IF(LEN($C61)=0, "", IF('Library Prep'!$K$12 = "CD", VLOOKUP($C61, Indices!$G$8:$I$103, 2, FALSE), 'Library Prep'!$L56))</f>
        <v/>
      </c>
      <c r="E61" t="str">
        <f ca="1">IF(AND('Library Prep'!$K$12="CD", LEN(D61)&gt;0), VLOOKUP(D61, Indices!$E$8:$F$795, 2, FALSE), IF(LEN(D61)&gt;0, MID(VLOOKUP(D61, OFFSET(Indices!$G$8:$I$103, 0, MATCH("UD-" &amp; $C61, Indices!$G$6:$S$6,0)-1), 2,FALSE), 1, 7), ""))</f>
        <v/>
      </c>
      <c r="F61" t="str">
        <f ca="1">IF(AND('Library Prep'!$K$12="CD", LEN($C61)&gt;0), VLOOKUP($C61, Indices!$G$8:$I$103, 3, FALSE), IF(AND(LEN($C61)&gt;0, LEN($E61)&gt;0), VLOOKUP($E61&amp;"-7", Indices!$E:$F, 2,FALSE), ""))</f>
        <v/>
      </c>
      <c r="G61" t="str">
        <f ca="1">IF(AND('Library Prep'!$K$12="CD", LEN(F61)&gt;0), VLOOKUP(F61, Indices!$E$8:$F$795, 2, FALSE), E61)</f>
        <v/>
      </c>
      <c r="H61" t="str">
        <f ca="1">IF(AND('Library Prep'!$K$12 = "CD", LEN('Library Prep'!$B56)&gt;0), 'Library Prep'!$D56&amp;"", IF(LEN($G61)&gt;0, VLOOKUP(G61&amp;"-5", Indices!$E:$F, 2,FALSE), ""))</f>
        <v/>
      </c>
      <c r="I61" t="str">
        <f>IF(AND('Library Prep'!$K$12 &lt;&gt; "CD", LEN('Library Prep'!$D56)&gt;0), 'Library Prep'!$D56, "")</f>
        <v/>
      </c>
    </row>
    <row r="62" spans="1:9" x14ac:dyDescent="0.3">
      <c r="A62" t="str">
        <f>IF(AND(LEN(TRIM('Library Prep'!$C$2)) &gt; 0, LEN(TRIM('Library Prep'!$B57))&gt;0), 'Library Prep'!$B57 &amp; "-" &amp; 'Library Prep'!$C$2, "")</f>
        <v/>
      </c>
      <c r="C62" t="str">
        <f>IF(AND(LEN('Library Prep'!$K$12)&gt;0, LEN(TRIM('Library Prep'!$B57)) &gt; 0), IF('Library Prep'!$K$12="CD", 'Library Prep'!$L57, RIGHT('Library Prep'!$K57, 1)), "")</f>
        <v/>
      </c>
      <c r="D62" t="str">
        <f>IF(LEN($C62)=0, "", IF('Library Prep'!$K$12 = "CD", VLOOKUP($C62, Indices!$G$8:$I$103, 2, FALSE), 'Library Prep'!$L57))</f>
        <v/>
      </c>
      <c r="E62" t="str">
        <f ca="1">IF(AND('Library Prep'!$K$12="CD", LEN(D62)&gt;0), VLOOKUP(D62, Indices!$E$8:$F$795, 2, FALSE), IF(LEN(D62)&gt;0, MID(VLOOKUP(D62, OFFSET(Indices!$G$8:$I$103, 0, MATCH("UD-" &amp; $C62, Indices!$G$6:$S$6,0)-1), 2,FALSE), 1, 7), ""))</f>
        <v/>
      </c>
      <c r="F62" t="str">
        <f ca="1">IF(AND('Library Prep'!$K$12="CD", LEN($C62)&gt;0), VLOOKUP($C62, Indices!$G$8:$I$103, 3, FALSE), IF(AND(LEN($C62)&gt;0, LEN($E62)&gt;0), VLOOKUP($E62&amp;"-7", Indices!$E:$F, 2,FALSE), ""))</f>
        <v/>
      </c>
      <c r="G62" t="str">
        <f ca="1">IF(AND('Library Prep'!$K$12="CD", LEN(F62)&gt;0), VLOOKUP(F62, Indices!$E$8:$F$795, 2, FALSE), E62)</f>
        <v/>
      </c>
      <c r="H62" t="str">
        <f ca="1">IF(AND('Library Prep'!$K$12 = "CD", LEN('Library Prep'!$B57)&gt;0), 'Library Prep'!$D57&amp;"", IF(LEN($G62)&gt;0, VLOOKUP(G62&amp;"-5", Indices!$E:$F, 2,FALSE), ""))</f>
        <v/>
      </c>
      <c r="I62" t="str">
        <f>IF(AND('Library Prep'!$K$12 &lt;&gt; "CD", LEN('Library Prep'!$D57)&gt;0), 'Library Prep'!$D57, "")</f>
        <v/>
      </c>
    </row>
    <row r="63" spans="1:9" x14ac:dyDescent="0.3">
      <c r="A63" t="str">
        <f>IF(AND(LEN(TRIM('Library Prep'!$C$2)) &gt; 0, LEN(TRIM('Library Prep'!$B58))&gt;0), 'Library Prep'!$B58 &amp; "-" &amp; 'Library Prep'!$C$2, "")</f>
        <v/>
      </c>
      <c r="C63" t="str">
        <f>IF(AND(LEN('Library Prep'!$K$12)&gt;0, LEN(TRIM('Library Prep'!$B58)) &gt; 0), IF('Library Prep'!$K$12="CD", 'Library Prep'!$L58, RIGHT('Library Prep'!$K58, 1)), "")</f>
        <v/>
      </c>
      <c r="D63" t="str">
        <f>IF(LEN($C63)=0, "", IF('Library Prep'!$K$12 = "CD", VLOOKUP($C63, Indices!$G$8:$I$103, 2, FALSE), 'Library Prep'!$L58))</f>
        <v/>
      </c>
      <c r="E63" t="str">
        <f ca="1">IF(AND('Library Prep'!$K$12="CD", LEN(D63)&gt;0), VLOOKUP(D63, Indices!$E$8:$F$795, 2, FALSE), IF(LEN(D63)&gt;0, MID(VLOOKUP(D63, OFFSET(Indices!$G$8:$I$103, 0, MATCH("UD-" &amp; $C63, Indices!$G$6:$S$6,0)-1), 2,FALSE), 1, 7), ""))</f>
        <v/>
      </c>
      <c r="F63" t="str">
        <f ca="1">IF(AND('Library Prep'!$K$12="CD", LEN($C63)&gt;0), VLOOKUP($C63, Indices!$G$8:$I$103, 3, FALSE), IF(AND(LEN($C63)&gt;0, LEN($E63)&gt;0), VLOOKUP($E63&amp;"-7", Indices!$E:$F, 2,FALSE), ""))</f>
        <v/>
      </c>
      <c r="G63" t="str">
        <f ca="1">IF(AND('Library Prep'!$K$12="CD", LEN(F63)&gt;0), VLOOKUP(F63, Indices!$E$8:$F$795, 2, FALSE), E63)</f>
        <v/>
      </c>
      <c r="H63" t="str">
        <f ca="1">IF(AND('Library Prep'!$K$12 = "CD", LEN('Library Prep'!$B58)&gt;0), 'Library Prep'!$D58&amp;"", IF(LEN($G63)&gt;0, VLOOKUP(G63&amp;"-5", Indices!$E:$F, 2,FALSE), ""))</f>
        <v/>
      </c>
      <c r="I63" t="str">
        <f>IF(AND('Library Prep'!$K$12 &lt;&gt; "CD", LEN('Library Prep'!$D58)&gt;0), 'Library Prep'!$D58, "")</f>
        <v/>
      </c>
    </row>
    <row r="64" spans="1:9" x14ac:dyDescent="0.3">
      <c r="A64" t="str">
        <f>IF(AND(LEN(TRIM('Library Prep'!$C$2)) &gt; 0, LEN(TRIM('Library Prep'!$B59))&gt;0), 'Library Prep'!$B59 &amp; "-" &amp; 'Library Prep'!$C$2, "")</f>
        <v/>
      </c>
      <c r="C64" t="str">
        <f>IF(AND(LEN('Library Prep'!$K$12)&gt;0, LEN(TRIM('Library Prep'!$B59)) &gt; 0), IF('Library Prep'!$K$12="CD", 'Library Prep'!$L59, RIGHT('Library Prep'!$K59, 1)), "")</f>
        <v/>
      </c>
      <c r="D64" t="str">
        <f>IF(LEN($C64)=0, "", IF('Library Prep'!$K$12 = "CD", VLOOKUP($C64, Indices!$G$8:$I$103, 2, FALSE), 'Library Prep'!$L59))</f>
        <v/>
      </c>
      <c r="E64" t="str">
        <f ca="1">IF(AND('Library Prep'!$K$12="CD", LEN(D64)&gt;0), VLOOKUP(D64, Indices!$E$8:$F$795, 2, FALSE), IF(LEN(D64)&gt;0, MID(VLOOKUP(D64, OFFSET(Indices!$G$8:$I$103, 0, MATCH("UD-" &amp; $C64, Indices!$G$6:$S$6,0)-1), 2,FALSE), 1, 7), ""))</f>
        <v/>
      </c>
      <c r="F64" t="str">
        <f ca="1">IF(AND('Library Prep'!$K$12="CD", LEN($C64)&gt;0), VLOOKUP($C64, Indices!$G$8:$I$103, 3, FALSE), IF(AND(LEN($C64)&gt;0, LEN($E64)&gt;0), VLOOKUP($E64&amp;"-7", Indices!$E:$F, 2,FALSE), ""))</f>
        <v/>
      </c>
      <c r="G64" t="str">
        <f ca="1">IF(AND('Library Prep'!$K$12="CD", LEN(F64)&gt;0), VLOOKUP(F64, Indices!$E$8:$F$795, 2, FALSE), E64)</f>
        <v/>
      </c>
      <c r="H64" t="str">
        <f ca="1">IF(AND('Library Prep'!$K$12 = "CD", LEN('Library Prep'!$B59)&gt;0), 'Library Prep'!$D59&amp;"", IF(LEN($G64)&gt;0, VLOOKUP(G64&amp;"-5", Indices!$E:$F, 2,FALSE), ""))</f>
        <v/>
      </c>
      <c r="I64" t="str">
        <f>IF(AND('Library Prep'!$K$12 &lt;&gt; "CD", LEN('Library Prep'!$D59)&gt;0), 'Library Prep'!$D59, "")</f>
        <v/>
      </c>
    </row>
    <row r="65" spans="1:9" x14ac:dyDescent="0.3">
      <c r="A65" t="str">
        <f>IF(AND(LEN(TRIM('Library Prep'!$C$2)) &gt; 0, LEN(TRIM('Library Prep'!$B60))&gt;0), 'Library Prep'!$B60 &amp; "-" &amp; 'Library Prep'!$C$2, "")</f>
        <v/>
      </c>
      <c r="C65" t="str">
        <f>IF(AND(LEN('Library Prep'!$K$12)&gt;0, LEN(TRIM('Library Prep'!$B60)) &gt; 0), IF('Library Prep'!$K$12="CD", 'Library Prep'!$L60, RIGHT('Library Prep'!$K60, 1)), "")</f>
        <v/>
      </c>
      <c r="D65" t="str">
        <f>IF(LEN($C65)=0, "", IF('Library Prep'!$K$12 = "CD", VLOOKUP($C65, Indices!$G$8:$I$103, 2, FALSE), 'Library Prep'!$L60))</f>
        <v/>
      </c>
      <c r="E65" t="str">
        <f ca="1">IF(AND('Library Prep'!$K$12="CD", LEN(D65)&gt;0), VLOOKUP(D65, Indices!$E$8:$F$795, 2, FALSE), IF(LEN(D65)&gt;0, MID(VLOOKUP(D65, OFFSET(Indices!$G$8:$I$103, 0, MATCH("UD-" &amp; $C65, Indices!$G$6:$S$6,0)-1), 2,FALSE), 1, 7), ""))</f>
        <v/>
      </c>
      <c r="F65" t="str">
        <f ca="1">IF(AND('Library Prep'!$K$12="CD", LEN($C65)&gt;0), VLOOKUP($C65, Indices!$G$8:$I$103, 3, FALSE), IF(AND(LEN($C65)&gt;0, LEN($E65)&gt;0), VLOOKUP($E65&amp;"-7", Indices!$E:$F, 2,FALSE), ""))</f>
        <v/>
      </c>
      <c r="G65" t="str">
        <f ca="1">IF(AND('Library Prep'!$K$12="CD", LEN(F65)&gt;0), VLOOKUP(F65, Indices!$E$8:$F$795, 2, FALSE), E65)</f>
        <v/>
      </c>
      <c r="H65" t="str">
        <f ca="1">IF(AND('Library Prep'!$K$12 = "CD", LEN('Library Prep'!$B60)&gt;0), 'Library Prep'!$D60&amp;"", IF(LEN($G65)&gt;0, VLOOKUP(G65&amp;"-5", Indices!$E:$F, 2,FALSE), ""))</f>
        <v/>
      </c>
      <c r="I65" t="str">
        <f>IF(AND('Library Prep'!$K$12 &lt;&gt; "CD", LEN('Library Prep'!$D60)&gt;0), 'Library Prep'!$D60, "")</f>
        <v/>
      </c>
    </row>
    <row r="66" spans="1:9" x14ac:dyDescent="0.3">
      <c r="A66" t="str">
        <f>IF(AND(LEN(TRIM('Library Prep'!$C$2)) &gt; 0, LEN(TRIM('Library Prep'!$B61))&gt;0), 'Library Prep'!$B61 &amp; "-" &amp; 'Library Prep'!$C$2, "")</f>
        <v/>
      </c>
      <c r="C66" t="str">
        <f>IF(AND(LEN('Library Prep'!$K$12)&gt;0, LEN(TRIM('Library Prep'!$B61)) &gt; 0), IF('Library Prep'!$K$12="CD", 'Library Prep'!$L61, RIGHT('Library Prep'!$K61, 1)), "")</f>
        <v/>
      </c>
      <c r="D66" t="str">
        <f>IF(LEN($C66)=0, "", IF('Library Prep'!$K$12 = "CD", VLOOKUP($C66, Indices!$G$8:$I$103, 2, FALSE), 'Library Prep'!$L61))</f>
        <v/>
      </c>
      <c r="E66" t="str">
        <f ca="1">IF(AND('Library Prep'!$K$12="CD", LEN(D66)&gt;0), VLOOKUP(D66, Indices!$E$8:$F$795, 2, FALSE), IF(LEN(D66)&gt;0, MID(VLOOKUP(D66, OFFSET(Indices!$G$8:$I$103, 0, MATCH("UD-" &amp; $C66, Indices!$G$6:$S$6,0)-1), 2,FALSE), 1, 7), ""))</f>
        <v/>
      </c>
      <c r="F66" t="str">
        <f ca="1">IF(AND('Library Prep'!$K$12="CD", LEN($C66)&gt;0), VLOOKUP($C66, Indices!$G$8:$I$103, 3, FALSE), IF(AND(LEN($C66)&gt;0, LEN($E66)&gt;0), VLOOKUP($E66&amp;"-7", Indices!$E:$F, 2,FALSE), ""))</f>
        <v/>
      </c>
      <c r="G66" t="str">
        <f ca="1">IF(AND('Library Prep'!$K$12="CD", LEN(F66)&gt;0), VLOOKUP(F66, Indices!$E$8:$F$795, 2, FALSE), E66)</f>
        <v/>
      </c>
      <c r="H66" t="str">
        <f ca="1">IF(AND('Library Prep'!$K$12 = "CD", LEN('Library Prep'!$B61)&gt;0), 'Library Prep'!$D61&amp;"", IF(LEN($G66)&gt;0, VLOOKUP(G66&amp;"-5", Indices!$E:$F, 2,FALSE), ""))</f>
        <v/>
      </c>
      <c r="I66" t="str">
        <f>IF(AND('Library Prep'!$K$12 &lt;&gt; "CD", LEN('Library Prep'!$D61)&gt;0), 'Library Prep'!$D61, "")</f>
        <v/>
      </c>
    </row>
    <row r="67" spans="1:9" x14ac:dyDescent="0.3">
      <c r="A67" t="str">
        <f>IF(AND(LEN(TRIM('Library Prep'!$C$2)) &gt; 0, LEN(TRIM('Library Prep'!$B62))&gt;0), 'Library Prep'!$B62 &amp; "-" &amp; 'Library Prep'!$C$2, "")</f>
        <v/>
      </c>
      <c r="C67" t="str">
        <f>IF(AND(LEN('Library Prep'!$K$12)&gt;0, LEN(TRIM('Library Prep'!$B62)) &gt; 0), IF('Library Prep'!$K$12="CD", 'Library Prep'!$L62, RIGHT('Library Prep'!$K62, 1)), "")</f>
        <v/>
      </c>
      <c r="D67" t="str">
        <f>IF(LEN($C67)=0, "", IF('Library Prep'!$K$12 = "CD", VLOOKUP($C67, Indices!$G$8:$I$103, 2, FALSE), 'Library Prep'!$L62))</f>
        <v/>
      </c>
      <c r="E67" t="str">
        <f ca="1">IF(AND('Library Prep'!$K$12="CD", LEN(D67)&gt;0), VLOOKUP(D67, Indices!$E$8:$F$795, 2, FALSE), IF(LEN(D67)&gt;0, MID(VLOOKUP(D67, OFFSET(Indices!$G$8:$I$103, 0, MATCH("UD-" &amp; $C67, Indices!$G$6:$S$6,0)-1), 2,FALSE), 1, 7), ""))</f>
        <v/>
      </c>
      <c r="F67" t="str">
        <f ca="1">IF(AND('Library Prep'!$K$12="CD", LEN($C67)&gt;0), VLOOKUP($C67, Indices!$G$8:$I$103, 3, FALSE), IF(AND(LEN($C67)&gt;0, LEN($E67)&gt;0), VLOOKUP($E67&amp;"-7", Indices!$E:$F, 2,FALSE), ""))</f>
        <v/>
      </c>
      <c r="G67" t="str">
        <f ca="1">IF(AND('Library Prep'!$K$12="CD", LEN(F67)&gt;0), VLOOKUP(F67, Indices!$E$8:$F$795, 2, FALSE), E67)</f>
        <v/>
      </c>
      <c r="H67" t="str">
        <f ca="1">IF(AND('Library Prep'!$K$12 = "CD", LEN('Library Prep'!$B62)&gt;0), 'Library Prep'!$D62&amp;"", IF(LEN($G67)&gt;0, VLOOKUP(G67&amp;"-5", Indices!$E:$F, 2,FALSE), ""))</f>
        <v/>
      </c>
      <c r="I67" t="str">
        <f>IF(AND('Library Prep'!$K$12 &lt;&gt; "CD", LEN('Library Prep'!$D62)&gt;0), 'Library Prep'!$D62, "")</f>
        <v/>
      </c>
    </row>
    <row r="68" spans="1:9" x14ac:dyDescent="0.3">
      <c r="A68" t="str">
        <f>IF(AND(LEN(TRIM('Library Prep'!$C$2)) &gt; 0, LEN(TRIM('Library Prep'!$B63))&gt;0), 'Library Prep'!$B63 &amp; "-" &amp; 'Library Prep'!$C$2, "")</f>
        <v/>
      </c>
      <c r="C68" t="str">
        <f>IF(AND(LEN('Library Prep'!$K$12)&gt;0, LEN(TRIM('Library Prep'!$B63)) &gt; 0), IF('Library Prep'!$K$12="CD", 'Library Prep'!$L63, RIGHT('Library Prep'!$K63, 1)), "")</f>
        <v/>
      </c>
      <c r="D68" t="str">
        <f>IF(LEN($C68)=0, "", IF('Library Prep'!$K$12 = "CD", VLOOKUP($C68, Indices!$G$8:$I$103, 2, FALSE), 'Library Prep'!$L63))</f>
        <v/>
      </c>
      <c r="E68" t="str">
        <f ca="1">IF(AND('Library Prep'!$K$12="CD", LEN(D68)&gt;0), VLOOKUP(D68, Indices!$E$8:$F$795, 2, FALSE), IF(LEN(D68)&gt;0, MID(VLOOKUP(D68, OFFSET(Indices!$G$8:$I$103, 0, MATCH("UD-" &amp; $C68, Indices!$G$6:$S$6,0)-1), 2,FALSE), 1, 7), ""))</f>
        <v/>
      </c>
      <c r="F68" t="str">
        <f ca="1">IF(AND('Library Prep'!$K$12="CD", LEN($C68)&gt;0), VLOOKUP($C68, Indices!$G$8:$I$103, 3, FALSE), IF(AND(LEN($C68)&gt;0, LEN($E68)&gt;0), VLOOKUP($E68&amp;"-7", Indices!$E:$F, 2,FALSE), ""))</f>
        <v/>
      </c>
      <c r="G68" t="str">
        <f ca="1">IF(AND('Library Prep'!$K$12="CD", LEN(F68)&gt;0), VLOOKUP(F68, Indices!$E$8:$F$795, 2, FALSE), E68)</f>
        <v/>
      </c>
      <c r="H68" t="str">
        <f ca="1">IF(AND('Library Prep'!$K$12 = "CD", LEN('Library Prep'!$B63)&gt;0), 'Library Prep'!$D63&amp;"", IF(LEN($G68)&gt;0, VLOOKUP(G68&amp;"-5", Indices!$E:$F, 2,FALSE), ""))</f>
        <v/>
      </c>
      <c r="I68" t="str">
        <f>IF(AND('Library Prep'!$K$12 &lt;&gt; "CD", LEN('Library Prep'!$D63)&gt;0), 'Library Prep'!$D63, "")</f>
        <v/>
      </c>
    </row>
    <row r="69" spans="1:9" x14ac:dyDescent="0.3">
      <c r="A69" t="str">
        <f>IF(AND(LEN(TRIM('Library Prep'!$C$2)) &gt; 0, LEN(TRIM('Library Prep'!$B64))&gt;0), 'Library Prep'!$B64 &amp; "-" &amp; 'Library Prep'!$C$2, "")</f>
        <v/>
      </c>
      <c r="C69" t="str">
        <f>IF(AND(LEN('Library Prep'!$K$12)&gt;0, LEN(TRIM('Library Prep'!$B64)) &gt; 0), IF('Library Prep'!$K$12="CD", 'Library Prep'!$L64, RIGHT('Library Prep'!$K64, 1)), "")</f>
        <v/>
      </c>
      <c r="D69" t="str">
        <f>IF(LEN($C69)=0, "", IF('Library Prep'!$K$12 = "CD", VLOOKUP($C69, Indices!$G$8:$I$103, 2, FALSE), 'Library Prep'!$L64))</f>
        <v/>
      </c>
      <c r="E69" t="str">
        <f ca="1">IF(AND('Library Prep'!$K$12="CD", LEN(D69)&gt;0), VLOOKUP(D69, Indices!$E$8:$F$795, 2, FALSE), IF(LEN(D69)&gt;0, MID(VLOOKUP(D69, OFFSET(Indices!$G$8:$I$103, 0, MATCH("UD-" &amp; $C69, Indices!$G$6:$S$6,0)-1), 2,FALSE), 1, 7), ""))</f>
        <v/>
      </c>
      <c r="F69" t="str">
        <f ca="1">IF(AND('Library Prep'!$K$12="CD", LEN($C69)&gt;0), VLOOKUP($C69, Indices!$G$8:$I$103, 3, FALSE), IF(AND(LEN($C69)&gt;0, LEN($E69)&gt;0), VLOOKUP($E69&amp;"-7", Indices!$E:$F, 2,FALSE), ""))</f>
        <v/>
      </c>
      <c r="G69" t="str">
        <f ca="1">IF(AND('Library Prep'!$K$12="CD", LEN(F69)&gt;0), VLOOKUP(F69, Indices!$E$8:$F$795, 2, FALSE), E69)</f>
        <v/>
      </c>
      <c r="H69" t="str">
        <f ca="1">IF(AND('Library Prep'!$K$12 = "CD", LEN('Library Prep'!$B64)&gt;0), 'Library Prep'!$D64&amp;"", IF(LEN($G69)&gt;0, VLOOKUP(G69&amp;"-5", Indices!$E:$F, 2,FALSE), ""))</f>
        <v/>
      </c>
      <c r="I69" t="str">
        <f>IF(AND('Library Prep'!$K$12 &lt;&gt; "CD", LEN('Library Prep'!$D64)&gt;0), 'Library Prep'!$D64, "")</f>
        <v/>
      </c>
    </row>
    <row r="70" spans="1:9" x14ac:dyDescent="0.3">
      <c r="A70" t="str">
        <f>IF(AND(LEN(TRIM('Library Prep'!$C$2)) &gt; 0, LEN(TRIM('Library Prep'!$B65))&gt;0), 'Library Prep'!$B65 &amp; "-" &amp; 'Library Prep'!$C$2, "")</f>
        <v/>
      </c>
      <c r="C70" t="str">
        <f>IF(AND(LEN('Library Prep'!$K$12)&gt;0, LEN(TRIM('Library Prep'!$B65)) &gt; 0), IF('Library Prep'!$K$12="CD", 'Library Prep'!$L65, RIGHT('Library Prep'!$K65, 1)), "")</f>
        <v/>
      </c>
      <c r="D70" t="str">
        <f>IF(LEN($C70)=0, "", IF('Library Prep'!$K$12 = "CD", VLOOKUP($C70, Indices!$G$8:$I$103, 2, FALSE), 'Library Prep'!$L65))</f>
        <v/>
      </c>
      <c r="E70" t="str">
        <f ca="1">IF(AND('Library Prep'!$K$12="CD", LEN(D70)&gt;0), VLOOKUP(D70, Indices!$E$8:$F$795, 2, FALSE), IF(LEN(D70)&gt;0, MID(VLOOKUP(D70, OFFSET(Indices!$G$8:$I$103, 0, MATCH("UD-" &amp; $C70, Indices!$G$6:$S$6,0)-1), 2,FALSE), 1, 7), ""))</f>
        <v/>
      </c>
      <c r="F70" t="str">
        <f ca="1">IF(AND('Library Prep'!$K$12="CD", LEN($C70)&gt;0), VLOOKUP($C70, Indices!$G$8:$I$103, 3, FALSE), IF(AND(LEN($C70)&gt;0, LEN($E70)&gt;0), VLOOKUP($E70&amp;"-7", Indices!$E:$F, 2,FALSE), ""))</f>
        <v/>
      </c>
      <c r="G70" t="str">
        <f ca="1">IF(AND('Library Prep'!$K$12="CD", LEN(F70)&gt;0), VLOOKUP(F70, Indices!$E$8:$F$795, 2, FALSE), E70)</f>
        <v/>
      </c>
      <c r="H70" t="str">
        <f ca="1">IF(AND('Library Prep'!$K$12 = "CD", LEN('Library Prep'!$B65)&gt;0), 'Library Prep'!$D65&amp;"", IF(LEN($G70)&gt;0, VLOOKUP(G70&amp;"-5", Indices!$E:$F, 2,FALSE), ""))</f>
        <v/>
      </c>
      <c r="I70" t="str">
        <f>IF(AND('Library Prep'!$K$12 &lt;&gt; "CD", LEN('Library Prep'!$D65)&gt;0), 'Library Prep'!$D65, "")</f>
        <v/>
      </c>
    </row>
    <row r="71" spans="1:9" x14ac:dyDescent="0.3">
      <c r="A71" t="str">
        <f>IF(AND(LEN(TRIM('Library Prep'!$C$2)) &gt; 0, LEN(TRIM('Library Prep'!$B66))&gt;0), 'Library Prep'!$B66 &amp; "-" &amp; 'Library Prep'!$C$2, "")</f>
        <v/>
      </c>
      <c r="C71" t="str">
        <f>IF(AND(LEN('Library Prep'!$K$12)&gt;0, LEN(TRIM('Library Prep'!$B66)) &gt; 0), IF('Library Prep'!$K$12="CD", 'Library Prep'!$L66, RIGHT('Library Prep'!$K66, 1)), "")</f>
        <v/>
      </c>
      <c r="D71" t="str">
        <f>IF(LEN($C71)=0, "", IF('Library Prep'!$K$12 = "CD", VLOOKUP($C71, Indices!$G$8:$I$103, 2, FALSE), 'Library Prep'!$L66))</f>
        <v/>
      </c>
      <c r="E71" t="str">
        <f ca="1">IF(AND('Library Prep'!$K$12="CD", LEN(D71)&gt;0), VLOOKUP(D71, Indices!$E$8:$F$795, 2, FALSE), IF(LEN(D71)&gt;0, MID(VLOOKUP(D71, OFFSET(Indices!$G$8:$I$103, 0, MATCH("UD-" &amp; $C71, Indices!$G$6:$S$6,0)-1), 2,FALSE), 1, 7), ""))</f>
        <v/>
      </c>
      <c r="F71" t="str">
        <f ca="1">IF(AND('Library Prep'!$K$12="CD", LEN($C71)&gt;0), VLOOKUP($C71, Indices!$G$8:$I$103, 3, FALSE), IF(AND(LEN($C71)&gt;0, LEN($E71)&gt;0), VLOOKUP($E71&amp;"-7", Indices!$E:$F, 2,FALSE), ""))</f>
        <v/>
      </c>
      <c r="G71" t="str">
        <f ca="1">IF(AND('Library Prep'!$K$12="CD", LEN(F71)&gt;0), VLOOKUP(F71, Indices!$E$8:$F$795, 2, FALSE), E71)</f>
        <v/>
      </c>
      <c r="H71" t="str">
        <f ca="1">IF(AND('Library Prep'!$K$12 = "CD", LEN('Library Prep'!$B66)&gt;0), 'Library Prep'!$D66&amp;"", IF(LEN($G71)&gt;0, VLOOKUP(G71&amp;"-5", Indices!$E:$F, 2,FALSE), ""))</f>
        <v/>
      </c>
      <c r="I71" t="str">
        <f>IF(AND('Library Prep'!$K$12 &lt;&gt; "CD", LEN('Library Prep'!$D66)&gt;0), 'Library Prep'!$D66, "")</f>
        <v/>
      </c>
    </row>
    <row r="72" spans="1:9" x14ac:dyDescent="0.3">
      <c r="A72" t="str">
        <f>IF(AND(LEN(TRIM('Library Prep'!$C$2)) &gt; 0, LEN(TRIM('Library Prep'!$B67))&gt;0), 'Library Prep'!$B67 &amp; "-" &amp; 'Library Prep'!$C$2, "")</f>
        <v/>
      </c>
      <c r="C72" t="str">
        <f>IF(AND(LEN('Library Prep'!$K$12)&gt;0, LEN(TRIM('Library Prep'!$B67)) &gt; 0), IF('Library Prep'!$K$12="CD", 'Library Prep'!$L67, RIGHT('Library Prep'!$K67, 1)), "")</f>
        <v/>
      </c>
      <c r="D72" t="str">
        <f>IF(LEN($C72)=0, "", IF('Library Prep'!$K$12 = "CD", VLOOKUP($C72, Indices!$G$8:$I$103, 2, FALSE), 'Library Prep'!$L67))</f>
        <v/>
      </c>
      <c r="E72" t="str">
        <f ca="1">IF(AND('Library Prep'!$K$12="CD", LEN(D72)&gt;0), VLOOKUP(D72, Indices!$E$8:$F$795, 2, FALSE), IF(LEN(D72)&gt;0, MID(VLOOKUP(D72, OFFSET(Indices!$G$8:$I$103, 0, MATCH("UD-" &amp; $C72, Indices!$G$6:$S$6,0)-1), 2,FALSE), 1, 7), ""))</f>
        <v/>
      </c>
      <c r="F72" t="str">
        <f ca="1">IF(AND('Library Prep'!$K$12="CD", LEN($C72)&gt;0), VLOOKUP($C72, Indices!$G$8:$I$103, 3, FALSE), IF(AND(LEN($C72)&gt;0, LEN($E72)&gt;0), VLOOKUP($E72&amp;"-7", Indices!$E:$F, 2,FALSE), ""))</f>
        <v/>
      </c>
      <c r="G72" t="str">
        <f ca="1">IF(AND('Library Prep'!$K$12="CD", LEN(F72)&gt;0), VLOOKUP(F72, Indices!$E$8:$F$795, 2, FALSE), E72)</f>
        <v/>
      </c>
      <c r="H72" t="str">
        <f ca="1">IF(AND('Library Prep'!$K$12 = "CD", LEN('Library Prep'!$B67)&gt;0), 'Library Prep'!$D67&amp;"", IF(LEN($G72)&gt;0, VLOOKUP(G72&amp;"-5", Indices!$E:$F, 2,FALSE), ""))</f>
        <v/>
      </c>
      <c r="I72" t="str">
        <f>IF(AND('Library Prep'!$K$12 &lt;&gt; "CD", LEN('Library Prep'!$D67)&gt;0), 'Library Prep'!$D67, "")</f>
        <v/>
      </c>
    </row>
    <row r="73" spans="1:9" x14ac:dyDescent="0.3">
      <c r="A73" t="str">
        <f>IF(AND(LEN(TRIM('Library Prep'!$C$2)) &gt; 0, LEN(TRIM('Library Prep'!$B68))&gt;0), 'Library Prep'!$B68 &amp; "-" &amp; 'Library Prep'!$C$2, "")</f>
        <v/>
      </c>
      <c r="C73" t="str">
        <f>IF(AND(LEN('Library Prep'!$K$12)&gt;0, LEN(TRIM('Library Prep'!$B68)) &gt; 0), IF('Library Prep'!$K$12="CD", 'Library Prep'!$L68, RIGHT('Library Prep'!$K68, 1)), "")</f>
        <v/>
      </c>
      <c r="D73" t="str">
        <f>IF(LEN($C73)=0, "", IF('Library Prep'!$K$12 = "CD", VLOOKUP($C73, Indices!$G$8:$I$103, 2, FALSE), 'Library Prep'!$L68))</f>
        <v/>
      </c>
      <c r="E73" t="str">
        <f ca="1">IF(AND('Library Prep'!$K$12="CD", LEN(D73)&gt;0), VLOOKUP(D73, Indices!$E$8:$F$795, 2, FALSE), IF(LEN(D73)&gt;0, MID(VLOOKUP(D73, OFFSET(Indices!$G$8:$I$103, 0, MATCH("UD-" &amp; $C73, Indices!$G$6:$S$6,0)-1), 2,FALSE), 1, 7), ""))</f>
        <v/>
      </c>
      <c r="F73" t="str">
        <f ca="1">IF(AND('Library Prep'!$K$12="CD", LEN($C73)&gt;0), VLOOKUP($C73, Indices!$G$8:$I$103, 3, FALSE), IF(AND(LEN($C73)&gt;0, LEN($E73)&gt;0), VLOOKUP($E73&amp;"-7", Indices!$E:$F, 2,FALSE), ""))</f>
        <v/>
      </c>
      <c r="G73" t="str">
        <f ca="1">IF(AND('Library Prep'!$K$12="CD", LEN(F73)&gt;0), VLOOKUP(F73, Indices!$E$8:$F$795, 2, FALSE), E73)</f>
        <v/>
      </c>
      <c r="H73" t="str">
        <f ca="1">IF(AND('Library Prep'!$K$12 = "CD", LEN('Library Prep'!$B68)&gt;0), 'Library Prep'!$D68&amp;"", IF(LEN($G73)&gt;0, VLOOKUP(G73&amp;"-5", Indices!$E:$F, 2,FALSE), ""))</f>
        <v/>
      </c>
      <c r="I73" t="str">
        <f>IF(AND('Library Prep'!$K$12 &lt;&gt; "CD", LEN('Library Prep'!$D68)&gt;0), 'Library Prep'!$D68, "")</f>
        <v/>
      </c>
    </row>
    <row r="74" spans="1:9" x14ac:dyDescent="0.3">
      <c r="A74" t="str">
        <f>IF(AND(LEN(TRIM('Library Prep'!$C$2)) &gt; 0, LEN(TRIM('Library Prep'!$B69))&gt;0), 'Library Prep'!$B69 &amp; "-" &amp; 'Library Prep'!$C$2, "")</f>
        <v/>
      </c>
      <c r="C74" t="str">
        <f>IF(AND(LEN('Library Prep'!$K$12)&gt;0, LEN(TRIM('Library Prep'!$B69)) &gt; 0), IF('Library Prep'!$K$12="CD", 'Library Prep'!$L69, RIGHT('Library Prep'!$K69, 1)), "")</f>
        <v/>
      </c>
      <c r="D74" t="str">
        <f>IF(LEN($C74)=0, "", IF('Library Prep'!$K$12 = "CD", VLOOKUP($C74, Indices!$G$8:$I$103, 2, FALSE), 'Library Prep'!$L69))</f>
        <v/>
      </c>
      <c r="E74" t="str">
        <f ca="1">IF(AND('Library Prep'!$K$12="CD", LEN(D74)&gt;0), VLOOKUP(D74, Indices!$E$8:$F$795, 2, FALSE), IF(LEN(D74)&gt;0, MID(VLOOKUP(D74, OFFSET(Indices!$G$8:$I$103, 0, MATCH("UD-" &amp; $C74, Indices!$G$6:$S$6,0)-1), 2,FALSE), 1, 7), ""))</f>
        <v/>
      </c>
      <c r="F74" t="str">
        <f ca="1">IF(AND('Library Prep'!$K$12="CD", LEN($C74)&gt;0), VLOOKUP($C74, Indices!$G$8:$I$103, 3, FALSE), IF(AND(LEN($C74)&gt;0, LEN($E74)&gt;0), VLOOKUP($E74&amp;"-7", Indices!$E:$F, 2,FALSE), ""))</f>
        <v/>
      </c>
      <c r="G74" t="str">
        <f ca="1">IF(AND('Library Prep'!$K$12="CD", LEN(F74)&gt;0), VLOOKUP(F74, Indices!$E$8:$F$795, 2, FALSE), E74)</f>
        <v/>
      </c>
      <c r="H74" t="str">
        <f ca="1">IF(AND('Library Prep'!$K$12 = "CD", LEN('Library Prep'!$B69)&gt;0), 'Library Prep'!$D69&amp;"", IF(LEN($G74)&gt;0, VLOOKUP(G74&amp;"-5", Indices!$E:$F, 2,FALSE), ""))</f>
        <v/>
      </c>
      <c r="I74" t="str">
        <f>IF(AND('Library Prep'!$K$12 &lt;&gt; "CD", LEN('Library Prep'!$D69)&gt;0), 'Library Prep'!$D69, "")</f>
        <v/>
      </c>
    </row>
    <row r="75" spans="1:9" x14ac:dyDescent="0.3">
      <c r="A75" t="str">
        <f>IF(AND(LEN(TRIM('Library Prep'!$C$2)) &gt; 0, LEN(TRIM('Library Prep'!$B70))&gt;0), 'Library Prep'!$B70 &amp; "-" &amp; 'Library Prep'!$C$2, "")</f>
        <v/>
      </c>
      <c r="C75" t="str">
        <f>IF(AND(LEN('Library Prep'!$K$12)&gt;0, LEN(TRIM('Library Prep'!$B70)) &gt; 0), IF('Library Prep'!$K$12="CD", 'Library Prep'!$L70, RIGHT('Library Prep'!$K70, 1)), "")</f>
        <v/>
      </c>
      <c r="D75" t="str">
        <f>IF(LEN($C75)=0, "", IF('Library Prep'!$K$12 = "CD", VLOOKUP($C75, Indices!$G$8:$I$103, 2, FALSE), 'Library Prep'!$L70))</f>
        <v/>
      </c>
      <c r="E75" t="str">
        <f ca="1">IF(AND('Library Prep'!$K$12="CD", LEN(D75)&gt;0), VLOOKUP(D75, Indices!$E$8:$F$795, 2, FALSE), IF(LEN(D75)&gt;0, MID(VLOOKUP(D75, OFFSET(Indices!$G$8:$I$103, 0, MATCH("UD-" &amp; $C75, Indices!$G$6:$S$6,0)-1), 2,FALSE), 1, 7), ""))</f>
        <v/>
      </c>
      <c r="F75" t="str">
        <f ca="1">IF(AND('Library Prep'!$K$12="CD", LEN($C75)&gt;0), VLOOKUP($C75, Indices!$G$8:$I$103, 3, FALSE), IF(AND(LEN($C75)&gt;0, LEN($E75)&gt;0), VLOOKUP($E75&amp;"-7", Indices!$E:$F, 2,FALSE), ""))</f>
        <v/>
      </c>
      <c r="G75" t="str">
        <f ca="1">IF(AND('Library Prep'!$K$12="CD", LEN(F75)&gt;0), VLOOKUP(F75, Indices!$E$8:$F$795, 2, FALSE), E75)</f>
        <v/>
      </c>
      <c r="H75" t="str">
        <f ca="1">IF(AND('Library Prep'!$K$12 = "CD", LEN('Library Prep'!$B70)&gt;0), 'Library Prep'!$D70&amp;"", IF(LEN($G75)&gt;0, VLOOKUP(G75&amp;"-5", Indices!$E:$F, 2,FALSE), ""))</f>
        <v/>
      </c>
      <c r="I75" t="str">
        <f>IF(AND('Library Prep'!$K$12 &lt;&gt; "CD", LEN('Library Prep'!$D70)&gt;0), 'Library Prep'!$D70, "")</f>
        <v/>
      </c>
    </row>
    <row r="76" spans="1:9" x14ac:dyDescent="0.3">
      <c r="A76" t="str">
        <f>IF(AND(LEN(TRIM('Library Prep'!$C$2)) &gt; 0, LEN(TRIM('Library Prep'!$B71))&gt;0), 'Library Prep'!$B71 &amp; "-" &amp; 'Library Prep'!$C$2, "")</f>
        <v/>
      </c>
      <c r="C76" t="str">
        <f>IF(AND(LEN('Library Prep'!$K$12)&gt;0, LEN(TRIM('Library Prep'!$B71)) &gt; 0), IF('Library Prep'!$K$12="CD", 'Library Prep'!$L71, RIGHT('Library Prep'!$K71, 1)), "")</f>
        <v/>
      </c>
      <c r="D76" t="str">
        <f>IF(LEN($C76)=0, "", IF('Library Prep'!$K$12 = "CD", VLOOKUP($C76, Indices!$G$8:$I$103, 2, FALSE), 'Library Prep'!$L71))</f>
        <v/>
      </c>
      <c r="E76" t="str">
        <f ca="1">IF(AND('Library Prep'!$K$12="CD", LEN(D76)&gt;0), VLOOKUP(D76, Indices!$E$8:$F$795, 2, FALSE), IF(LEN(D76)&gt;0, MID(VLOOKUP(D76, OFFSET(Indices!$G$8:$I$103, 0, MATCH("UD-" &amp; $C76, Indices!$G$6:$S$6,0)-1), 2,FALSE), 1, 7), ""))</f>
        <v/>
      </c>
      <c r="F76" t="str">
        <f ca="1">IF(AND('Library Prep'!$K$12="CD", LEN($C76)&gt;0), VLOOKUP($C76, Indices!$G$8:$I$103, 3, FALSE), IF(AND(LEN($C76)&gt;0, LEN($E76)&gt;0), VLOOKUP($E76&amp;"-7", Indices!$E:$F, 2,FALSE), ""))</f>
        <v/>
      </c>
      <c r="G76" t="str">
        <f ca="1">IF(AND('Library Prep'!$K$12="CD", LEN(F76)&gt;0), VLOOKUP(F76, Indices!$E$8:$F$795, 2, FALSE), E76)</f>
        <v/>
      </c>
      <c r="H76" t="str">
        <f ca="1">IF(AND('Library Prep'!$K$12 = "CD", LEN('Library Prep'!$B71)&gt;0), 'Library Prep'!$D71&amp;"", IF(LEN($G76)&gt;0, VLOOKUP(G76&amp;"-5", Indices!$E:$F, 2,FALSE), ""))</f>
        <v/>
      </c>
      <c r="I76" t="str">
        <f>IF(AND('Library Prep'!$K$12 &lt;&gt; "CD", LEN('Library Prep'!$D71)&gt;0), 'Library Prep'!$D71, "")</f>
        <v/>
      </c>
    </row>
    <row r="77" spans="1:9" x14ac:dyDescent="0.3">
      <c r="A77" t="str">
        <f>IF(AND(LEN(TRIM('Library Prep'!$C$2)) &gt; 0, LEN(TRIM('Library Prep'!$B72))&gt;0), 'Library Prep'!$B72 &amp; "-" &amp; 'Library Prep'!$C$2, "")</f>
        <v/>
      </c>
      <c r="C77" t="str">
        <f>IF(AND(LEN('Library Prep'!$K$12)&gt;0, LEN(TRIM('Library Prep'!$B72)) &gt; 0), IF('Library Prep'!$K$12="CD", 'Library Prep'!$L72, RIGHT('Library Prep'!$K72, 1)), "")</f>
        <v/>
      </c>
      <c r="D77" t="str">
        <f>IF(LEN($C77)=0, "", IF('Library Prep'!$K$12 = "CD", VLOOKUP($C77, Indices!$G$8:$I$103, 2, FALSE), 'Library Prep'!$L72))</f>
        <v/>
      </c>
      <c r="E77" t="str">
        <f ca="1">IF(AND('Library Prep'!$K$12="CD", LEN(D77)&gt;0), VLOOKUP(D77, Indices!$E$8:$F$795, 2, FALSE), IF(LEN(D77)&gt;0, MID(VLOOKUP(D77, OFFSET(Indices!$G$8:$I$103, 0, MATCH("UD-" &amp; $C77, Indices!$G$6:$S$6,0)-1), 2,FALSE), 1, 7), ""))</f>
        <v/>
      </c>
      <c r="F77" t="str">
        <f ca="1">IF(AND('Library Prep'!$K$12="CD", LEN($C77)&gt;0), VLOOKUP($C77, Indices!$G$8:$I$103, 3, FALSE), IF(AND(LEN($C77)&gt;0, LEN($E77)&gt;0), VLOOKUP($E77&amp;"-7", Indices!$E:$F, 2,FALSE), ""))</f>
        <v/>
      </c>
      <c r="G77" t="str">
        <f ca="1">IF(AND('Library Prep'!$K$12="CD", LEN(F77)&gt;0), VLOOKUP(F77, Indices!$E$8:$F$795, 2, FALSE), E77)</f>
        <v/>
      </c>
      <c r="H77" t="str">
        <f ca="1">IF(AND('Library Prep'!$K$12 = "CD", LEN('Library Prep'!$B72)&gt;0), 'Library Prep'!$D72&amp;"", IF(LEN($G77)&gt;0, VLOOKUP(G77&amp;"-5", Indices!$E:$F, 2,FALSE), ""))</f>
        <v/>
      </c>
      <c r="I77" t="str">
        <f>IF(AND('Library Prep'!$K$12 &lt;&gt; "CD", LEN('Library Prep'!$D72)&gt;0), 'Library Prep'!$D72, "")</f>
        <v/>
      </c>
    </row>
    <row r="78" spans="1:9" x14ac:dyDescent="0.3">
      <c r="A78" t="str">
        <f>IF(AND(LEN(TRIM('Library Prep'!$C$2)) &gt; 0, LEN(TRIM('Library Prep'!$B73))&gt;0), 'Library Prep'!$B73 &amp; "-" &amp; 'Library Prep'!$C$2, "")</f>
        <v/>
      </c>
      <c r="C78" t="str">
        <f>IF(AND(LEN('Library Prep'!$K$12)&gt;0, LEN(TRIM('Library Prep'!$B73)) &gt; 0), IF('Library Prep'!$K$12="CD", 'Library Prep'!$L73, RIGHT('Library Prep'!$K73, 1)), "")</f>
        <v/>
      </c>
      <c r="D78" t="str">
        <f>IF(LEN($C78)=0, "", IF('Library Prep'!$K$12 = "CD", VLOOKUP($C78, Indices!$G$8:$I$103, 2, FALSE), 'Library Prep'!$L73))</f>
        <v/>
      </c>
      <c r="E78" t="str">
        <f ca="1">IF(AND('Library Prep'!$K$12="CD", LEN(D78)&gt;0), VLOOKUP(D78, Indices!$E$8:$F$795, 2, FALSE), IF(LEN(D78)&gt;0, MID(VLOOKUP(D78, OFFSET(Indices!$G$8:$I$103, 0, MATCH("UD-" &amp; $C78, Indices!$G$6:$S$6,0)-1), 2,FALSE), 1, 7), ""))</f>
        <v/>
      </c>
      <c r="F78" t="str">
        <f ca="1">IF(AND('Library Prep'!$K$12="CD", LEN($C78)&gt;0), VLOOKUP($C78, Indices!$G$8:$I$103, 3, FALSE), IF(AND(LEN($C78)&gt;0, LEN($E78)&gt;0), VLOOKUP($E78&amp;"-7", Indices!$E:$F, 2,FALSE), ""))</f>
        <v/>
      </c>
      <c r="G78" t="str">
        <f ca="1">IF(AND('Library Prep'!$K$12="CD", LEN(F78)&gt;0), VLOOKUP(F78, Indices!$E$8:$F$795, 2, FALSE), E78)</f>
        <v/>
      </c>
      <c r="H78" t="str">
        <f ca="1">IF(AND('Library Prep'!$K$12 = "CD", LEN('Library Prep'!$B73)&gt;0), 'Library Prep'!$D73&amp;"", IF(LEN($G78)&gt;0, VLOOKUP(G78&amp;"-5", Indices!$E:$F, 2,FALSE), ""))</f>
        <v/>
      </c>
      <c r="I78" t="str">
        <f>IF(AND('Library Prep'!$K$12 &lt;&gt; "CD", LEN('Library Prep'!$D73)&gt;0), 'Library Prep'!$D73, "")</f>
        <v/>
      </c>
    </row>
    <row r="79" spans="1:9" x14ac:dyDescent="0.3">
      <c r="A79" t="str">
        <f>IF(AND(LEN(TRIM('Library Prep'!$C$2)) &gt; 0, LEN(TRIM('Library Prep'!$B74))&gt;0), 'Library Prep'!$B74 &amp; "-" &amp; 'Library Prep'!$C$2, "")</f>
        <v/>
      </c>
      <c r="C79" t="str">
        <f>IF(AND(LEN('Library Prep'!$K$12)&gt;0, LEN(TRIM('Library Prep'!$B74)) &gt; 0), IF('Library Prep'!$K$12="CD", 'Library Prep'!$L74, RIGHT('Library Prep'!$K74, 1)), "")</f>
        <v/>
      </c>
      <c r="D79" t="str">
        <f>IF(LEN($C79)=0, "", IF('Library Prep'!$K$12 = "CD", VLOOKUP($C79, Indices!$G$8:$I$103, 2, FALSE), 'Library Prep'!$L74))</f>
        <v/>
      </c>
      <c r="E79" t="str">
        <f ca="1">IF(AND('Library Prep'!$K$12="CD", LEN(D79)&gt;0), VLOOKUP(D79, Indices!$E$8:$F$795, 2, FALSE), IF(LEN(D79)&gt;0, MID(VLOOKUP(D79, OFFSET(Indices!$G$8:$I$103, 0, MATCH("UD-" &amp; $C79, Indices!$G$6:$S$6,0)-1), 2,FALSE), 1, 7), ""))</f>
        <v/>
      </c>
      <c r="F79" t="str">
        <f ca="1">IF(AND('Library Prep'!$K$12="CD", LEN($C79)&gt;0), VLOOKUP($C79, Indices!$G$8:$I$103, 3, FALSE), IF(AND(LEN($C79)&gt;0, LEN($E79)&gt;0), VLOOKUP($E79&amp;"-7", Indices!$E:$F, 2,FALSE), ""))</f>
        <v/>
      </c>
      <c r="G79" t="str">
        <f ca="1">IF(AND('Library Prep'!$K$12="CD", LEN(F79)&gt;0), VLOOKUP(F79, Indices!$E$8:$F$795, 2, FALSE), E79)</f>
        <v/>
      </c>
      <c r="H79" t="str">
        <f ca="1">IF(AND('Library Prep'!$K$12 = "CD", LEN('Library Prep'!$B74)&gt;0), 'Library Prep'!$D74&amp;"", IF(LEN($G79)&gt;0, VLOOKUP(G79&amp;"-5", Indices!$E:$F, 2,FALSE), ""))</f>
        <v/>
      </c>
      <c r="I79" t="str">
        <f>IF(AND('Library Prep'!$K$12 &lt;&gt; "CD", LEN('Library Prep'!$D74)&gt;0), 'Library Prep'!$D74, "")</f>
        <v/>
      </c>
    </row>
    <row r="80" spans="1:9" x14ac:dyDescent="0.3">
      <c r="A80" t="str">
        <f>IF(AND(LEN(TRIM('Library Prep'!$C$2)) &gt; 0, LEN(TRIM('Library Prep'!$B75))&gt;0), 'Library Prep'!$B75 &amp; "-" &amp; 'Library Prep'!$C$2, "")</f>
        <v/>
      </c>
      <c r="C80" t="str">
        <f>IF(AND(LEN('Library Prep'!$K$12)&gt;0, LEN(TRIM('Library Prep'!$B75)) &gt; 0), IF('Library Prep'!$K$12="CD", 'Library Prep'!$L75, RIGHT('Library Prep'!$K75, 1)), "")</f>
        <v/>
      </c>
      <c r="D80" t="str">
        <f>IF(LEN($C80)=0, "", IF('Library Prep'!$K$12 = "CD", VLOOKUP($C80, Indices!$G$8:$I$103, 2, FALSE), 'Library Prep'!$L75))</f>
        <v/>
      </c>
      <c r="E80" t="str">
        <f ca="1">IF(AND('Library Prep'!$K$12="CD", LEN(D80)&gt;0), VLOOKUP(D80, Indices!$E$8:$F$795, 2, FALSE), IF(LEN(D80)&gt;0, MID(VLOOKUP(D80, OFFSET(Indices!$G$8:$I$103, 0, MATCH("UD-" &amp; $C80, Indices!$G$6:$S$6,0)-1), 2,FALSE), 1, 7), ""))</f>
        <v/>
      </c>
      <c r="F80" t="str">
        <f ca="1">IF(AND('Library Prep'!$K$12="CD", LEN($C80)&gt;0), VLOOKUP($C80, Indices!$G$8:$I$103, 3, FALSE), IF(AND(LEN($C80)&gt;0, LEN($E80)&gt;0), VLOOKUP($E80&amp;"-7", Indices!$E:$F, 2,FALSE), ""))</f>
        <v/>
      </c>
      <c r="G80" t="str">
        <f ca="1">IF(AND('Library Prep'!$K$12="CD", LEN(F80)&gt;0), VLOOKUP(F80, Indices!$E$8:$F$795, 2, FALSE), E80)</f>
        <v/>
      </c>
      <c r="H80" t="str">
        <f ca="1">IF(AND('Library Prep'!$K$12 = "CD", LEN('Library Prep'!$B75)&gt;0), 'Library Prep'!$D75&amp;"", IF(LEN($G80)&gt;0, VLOOKUP(G80&amp;"-5", Indices!$E:$F, 2,FALSE), ""))</f>
        <v/>
      </c>
      <c r="I80" t="str">
        <f>IF(AND('Library Prep'!$K$12 &lt;&gt; "CD", LEN('Library Prep'!$D75)&gt;0), 'Library Prep'!$D75, "")</f>
        <v/>
      </c>
    </row>
    <row r="81" spans="1:9" x14ac:dyDescent="0.3">
      <c r="A81" t="str">
        <f>IF(AND(LEN(TRIM('Library Prep'!$C$2)) &gt; 0, LEN(TRIM('Library Prep'!$B76))&gt;0), 'Library Prep'!$B76 &amp; "-" &amp; 'Library Prep'!$C$2, "")</f>
        <v/>
      </c>
      <c r="C81" t="str">
        <f>IF(AND(LEN('Library Prep'!$K$12)&gt;0, LEN(TRIM('Library Prep'!$B76)) &gt; 0), IF('Library Prep'!$K$12="CD", 'Library Prep'!$L76, RIGHT('Library Prep'!$K76, 1)), "")</f>
        <v/>
      </c>
      <c r="D81" t="str">
        <f>IF(LEN($C81)=0, "", IF('Library Prep'!$K$12 = "CD", VLOOKUP($C81, Indices!$G$8:$I$103, 2, FALSE), 'Library Prep'!$L76))</f>
        <v/>
      </c>
      <c r="E81" t="str">
        <f ca="1">IF(AND('Library Prep'!$K$12="CD", LEN(D81)&gt;0), VLOOKUP(D81, Indices!$E$8:$F$795, 2, FALSE), IF(LEN(D81)&gt;0, MID(VLOOKUP(D81, OFFSET(Indices!$G$8:$I$103, 0, MATCH("UD-" &amp; $C81, Indices!$G$6:$S$6,0)-1), 2,FALSE), 1, 7), ""))</f>
        <v/>
      </c>
      <c r="F81" t="str">
        <f ca="1">IF(AND('Library Prep'!$K$12="CD", LEN($C81)&gt;0), VLOOKUP($C81, Indices!$G$8:$I$103, 3, FALSE), IF(AND(LEN($C81)&gt;0, LEN($E81)&gt;0), VLOOKUP($E81&amp;"-7", Indices!$E:$F, 2,FALSE), ""))</f>
        <v/>
      </c>
      <c r="G81" t="str">
        <f ca="1">IF(AND('Library Prep'!$K$12="CD", LEN(F81)&gt;0), VLOOKUP(F81, Indices!$E$8:$F$795, 2, FALSE), E81)</f>
        <v/>
      </c>
      <c r="H81" t="str">
        <f ca="1">IF(AND('Library Prep'!$K$12 = "CD", LEN('Library Prep'!$B76)&gt;0), 'Library Prep'!$D76&amp;"", IF(LEN($G81)&gt;0, VLOOKUP(G81&amp;"-5", Indices!$E:$F, 2,FALSE), ""))</f>
        <v/>
      </c>
      <c r="I81" t="str">
        <f>IF(AND('Library Prep'!$K$12 &lt;&gt; "CD", LEN('Library Prep'!$D76)&gt;0), 'Library Prep'!$D76, "")</f>
        <v/>
      </c>
    </row>
    <row r="82" spans="1:9" x14ac:dyDescent="0.3">
      <c r="A82" t="str">
        <f>IF(AND(LEN(TRIM('Library Prep'!$C$2)) &gt; 0, LEN(TRIM('Library Prep'!$B77))&gt;0), 'Library Prep'!$B77 &amp; "-" &amp; 'Library Prep'!$C$2, "")</f>
        <v/>
      </c>
      <c r="C82" t="str">
        <f>IF(AND(LEN('Library Prep'!$K$12)&gt;0, LEN(TRIM('Library Prep'!$B77)) &gt; 0), IF('Library Prep'!$K$12="CD", 'Library Prep'!$L77, RIGHT('Library Prep'!$K77, 1)), "")</f>
        <v/>
      </c>
      <c r="D82" t="str">
        <f>IF(LEN($C82)=0, "", IF('Library Prep'!$K$12 = "CD", VLOOKUP($C82, Indices!$G$8:$I$103, 2, FALSE), 'Library Prep'!$L77))</f>
        <v/>
      </c>
      <c r="E82" t="str">
        <f ca="1">IF(AND('Library Prep'!$K$12="CD", LEN(D82)&gt;0), VLOOKUP(D82, Indices!$E$8:$F$795, 2, FALSE), IF(LEN(D82)&gt;0, MID(VLOOKUP(D82, OFFSET(Indices!$G$8:$I$103, 0, MATCH("UD-" &amp; $C82, Indices!$G$6:$S$6,0)-1), 2,FALSE), 1, 7), ""))</f>
        <v/>
      </c>
      <c r="F82" t="str">
        <f ca="1">IF(AND('Library Prep'!$K$12="CD", LEN($C82)&gt;0), VLOOKUP($C82, Indices!$G$8:$I$103, 3, FALSE), IF(AND(LEN($C82)&gt;0, LEN($E82)&gt;0), VLOOKUP($E82&amp;"-7", Indices!$E:$F, 2,FALSE), ""))</f>
        <v/>
      </c>
      <c r="G82" t="str">
        <f ca="1">IF(AND('Library Prep'!$K$12="CD", LEN(F82)&gt;0), VLOOKUP(F82, Indices!$E$8:$F$795, 2, FALSE), E82)</f>
        <v/>
      </c>
      <c r="H82" t="str">
        <f ca="1">IF(AND('Library Prep'!$K$12 = "CD", LEN('Library Prep'!$B77)&gt;0), 'Library Prep'!$D77&amp;"", IF(LEN($G82)&gt;0, VLOOKUP(G82&amp;"-5", Indices!$E:$F, 2,FALSE), ""))</f>
        <v/>
      </c>
      <c r="I82" t="str">
        <f>IF(AND('Library Prep'!$K$12 &lt;&gt; "CD", LEN('Library Prep'!$D77)&gt;0), 'Library Prep'!$D77, "")</f>
        <v/>
      </c>
    </row>
    <row r="83" spans="1:9" x14ac:dyDescent="0.3">
      <c r="A83" t="str">
        <f>IF(AND(LEN(TRIM('Library Prep'!$C$2)) &gt; 0, LEN(TRIM('Library Prep'!$B78))&gt;0), 'Library Prep'!$B78 &amp; "-" &amp; 'Library Prep'!$C$2, "")</f>
        <v/>
      </c>
      <c r="C83" t="str">
        <f>IF(AND(LEN('Library Prep'!$K$12)&gt;0, LEN(TRIM('Library Prep'!$B78)) &gt; 0), IF('Library Prep'!$K$12="CD", 'Library Prep'!$L78, RIGHT('Library Prep'!$K78, 1)), "")</f>
        <v/>
      </c>
      <c r="D83" t="str">
        <f>IF(LEN($C83)=0, "", IF('Library Prep'!$K$12 = "CD", VLOOKUP($C83, Indices!$G$8:$I$103, 2, FALSE), 'Library Prep'!$L78))</f>
        <v/>
      </c>
      <c r="E83" t="str">
        <f ca="1">IF(AND('Library Prep'!$K$12="CD", LEN(D83)&gt;0), VLOOKUP(D83, Indices!$E$8:$F$795, 2, FALSE), IF(LEN(D83)&gt;0, MID(VLOOKUP(D83, OFFSET(Indices!$G$8:$I$103, 0, MATCH("UD-" &amp; $C83, Indices!$G$6:$S$6,0)-1), 2,FALSE), 1, 7), ""))</f>
        <v/>
      </c>
      <c r="F83" t="str">
        <f ca="1">IF(AND('Library Prep'!$K$12="CD", LEN($C83)&gt;0), VLOOKUP($C83, Indices!$G$8:$I$103, 3, FALSE), IF(AND(LEN($C83)&gt;0, LEN($E83)&gt;0), VLOOKUP($E83&amp;"-7", Indices!$E:$F, 2,FALSE), ""))</f>
        <v/>
      </c>
      <c r="G83" t="str">
        <f ca="1">IF(AND('Library Prep'!$K$12="CD", LEN(F83)&gt;0), VLOOKUP(F83, Indices!$E$8:$F$795, 2, FALSE), E83)</f>
        <v/>
      </c>
      <c r="H83" t="str">
        <f ca="1">IF(AND('Library Prep'!$K$12 = "CD", LEN('Library Prep'!$B78)&gt;0), 'Library Prep'!$D78&amp;"", IF(LEN($G83)&gt;0, VLOOKUP(G83&amp;"-5", Indices!$E:$F, 2,FALSE), ""))</f>
        <v/>
      </c>
      <c r="I83" t="str">
        <f>IF(AND('Library Prep'!$K$12 &lt;&gt; "CD", LEN('Library Prep'!$D78)&gt;0), 'Library Prep'!$D78, "")</f>
        <v/>
      </c>
    </row>
    <row r="84" spans="1:9" x14ac:dyDescent="0.3">
      <c r="A84" t="str">
        <f>IF(AND(LEN(TRIM('Library Prep'!$C$2)) &gt; 0, LEN(TRIM('Library Prep'!$B79))&gt;0), 'Library Prep'!$B79 &amp; "-" &amp; 'Library Prep'!$C$2, "")</f>
        <v/>
      </c>
      <c r="C84" t="str">
        <f>IF(AND(LEN('Library Prep'!$K$12)&gt;0, LEN(TRIM('Library Prep'!$B79)) &gt; 0), IF('Library Prep'!$K$12="CD", 'Library Prep'!$L79, RIGHT('Library Prep'!$K79, 1)), "")</f>
        <v/>
      </c>
      <c r="D84" t="str">
        <f>IF(LEN($C84)=0, "", IF('Library Prep'!$K$12 = "CD", VLOOKUP($C84, Indices!$G$8:$I$103, 2, FALSE), 'Library Prep'!$L79))</f>
        <v/>
      </c>
      <c r="E84" t="str">
        <f ca="1">IF(AND('Library Prep'!$K$12="CD", LEN(D84)&gt;0), VLOOKUP(D84, Indices!$E$8:$F$795, 2, FALSE), IF(LEN(D84)&gt;0, MID(VLOOKUP(D84, OFFSET(Indices!$G$8:$I$103, 0, MATCH("UD-" &amp; $C84, Indices!$G$6:$S$6,0)-1), 2,FALSE), 1, 7), ""))</f>
        <v/>
      </c>
      <c r="F84" t="str">
        <f ca="1">IF(AND('Library Prep'!$K$12="CD", LEN($C84)&gt;0), VLOOKUP($C84, Indices!$G$8:$I$103, 3, FALSE), IF(AND(LEN($C84)&gt;0, LEN($E84)&gt;0), VLOOKUP($E84&amp;"-7", Indices!$E:$F, 2,FALSE), ""))</f>
        <v/>
      </c>
      <c r="G84" t="str">
        <f ca="1">IF(AND('Library Prep'!$K$12="CD", LEN(F84)&gt;0), VLOOKUP(F84, Indices!$E$8:$F$795, 2, FALSE), E84)</f>
        <v/>
      </c>
      <c r="H84" t="str">
        <f ca="1">IF(AND('Library Prep'!$K$12 = "CD", LEN('Library Prep'!$B79)&gt;0), 'Library Prep'!$D79&amp;"", IF(LEN($G84)&gt;0, VLOOKUP(G84&amp;"-5", Indices!$E:$F, 2,FALSE), ""))</f>
        <v/>
      </c>
      <c r="I84" t="str">
        <f>IF(AND('Library Prep'!$K$12 &lt;&gt; "CD", LEN('Library Prep'!$D79)&gt;0), 'Library Prep'!$D79, "")</f>
        <v/>
      </c>
    </row>
    <row r="85" spans="1:9" x14ac:dyDescent="0.3">
      <c r="A85" t="str">
        <f>IF(AND(LEN(TRIM('Library Prep'!$C$2)) &gt; 0, LEN(TRIM('Library Prep'!$B80))&gt;0), 'Library Prep'!$B80 &amp; "-" &amp; 'Library Prep'!$C$2, "")</f>
        <v/>
      </c>
      <c r="C85" t="str">
        <f>IF(AND(LEN('Library Prep'!$K$12)&gt;0, LEN(TRIM('Library Prep'!$B80)) &gt; 0), IF('Library Prep'!$K$12="CD", 'Library Prep'!$L80, RIGHT('Library Prep'!$K80, 1)), "")</f>
        <v/>
      </c>
      <c r="D85" t="str">
        <f>IF(LEN($C85)=0, "", IF('Library Prep'!$K$12 = "CD", VLOOKUP($C85, Indices!$G$8:$I$103, 2, FALSE), 'Library Prep'!$L80))</f>
        <v/>
      </c>
      <c r="E85" t="str">
        <f ca="1">IF(AND('Library Prep'!$K$12="CD", LEN(D85)&gt;0), VLOOKUP(D85, Indices!$E$8:$F$795, 2, FALSE), IF(LEN(D85)&gt;0, MID(VLOOKUP(D85, OFFSET(Indices!$G$8:$I$103, 0, MATCH("UD-" &amp; $C85, Indices!$G$6:$S$6,0)-1), 2,FALSE), 1, 7), ""))</f>
        <v/>
      </c>
      <c r="F85" t="str">
        <f ca="1">IF(AND('Library Prep'!$K$12="CD", LEN($C85)&gt;0), VLOOKUP($C85, Indices!$G$8:$I$103, 3, FALSE), IF(AND(LEN($C85)&gt;0, LEN($E85)&gt;0), VLOOKUP($E85&amp;"-7", Indices!$E:$F, 2,FALSE), ""))</f>
        <v/>
      </c>
      <c r="G85" t="str">
        <f ca="1">IF(AND('Library Prep'!$K$12="CD", LEN(F85)&gt;0), VLOOKUP(F85, Indices!$E$8:$F$795, 2, FALSE), E85)</f>
        <v/>
      </c>
      <c r="H85" t="str">
        <f ca="1">IF(AND('Library Prep'!$K$12 = "CD", LEN('Library Prep'!$B80)&gt;0), 'Library Prep'!$D80&amp;"", IF(LEN($G85)&gt;0, VLOOKUP(G85&amp;"-5", Indices!$E:$F, 2,FALSE), ""))</f>
        <v/>
      </c>
      <c r="I85" t="str">
        <f>IF(AND('Library Prep'!$K$12 &lt;&gt; "CD", LEN('Library Prep'!$D80)&gt;0), 'Library Prep'!$D80, "")</f>
        <v/>
      </c>
    </row>
    <row r="86" spans="1:9" x14ac:dyDescent="0.3">
      <c r="A86" t="str">
        <f>IF(AND(LEN(TRIM('Library Prep'!$C$2)) &gt; 0, LEN(TRIM('Library Prep'!$B81))&gt;0), 'Library Prep'!$B81 &amp; "-" &amp; 'Library Prep'!$C$2, "")</f>
        <v/>
      </c>
      <c r="C86" t="str">
        <f>IF(AND(LEN('Library Prep'!$K$12)&gt;0, LEN(TRIM('Library Prep'!$B81)) &gt; 0), IF('Library Prep'!$K$12="CD", 'Library Prep'!$L81, RIGHT('Library Prep'!$K81, 1)), "")</f>
        <v/>
      </c>
      <c r="D86" t="str">
        <f>IF(LEN($C86)=0, "", IF('Library Prep'!$K$12 = "CD", VLOOKUP($C86, Indices!$G$8:$I$103, 2, FALSE), 'Library Prep'!$L81))</f>
        <v/>
      </c>
      <c r="E86" t="str">
        <f ca="1">IF(AND('Library Prep'!$K$12="CD", LEN(D86)&gt;0), VLOOKUP(D86, Indices!$E$8:$F$795, 2, FALSE), IF(LEN(D86)&gt;0, MID(VLOOKUP(D86, OFFSET(Indices!$G$8:$I$103, 0, MATCH("UD-" &amp; $C86, Indices!$G$6:$S$6,0)-1), 2,FALSE), 1, 7), ""))</f>
        <v/>
      </c>
      <c r="F86" t="str">
        <f ca="1">IF(AND('Library Prep'!$K$12="CD", LEN($C86)&gt;0), VLOOKUP($C86, Indices!$G$8:$I$103, 3, FALSE), IF(AND(LEN($C86)&gt;0, LEN($E86)&gt;0), VLOOKUP($E86&amp;"-7", Indices!$E:$F, 2,FALSE), ""))</f>
        <v/>
      </c>
      <c r="G86" t="str">
        <f ca="1">IF(AND('Library Prep'!$K$12="CD", LEN(F86)&gt;0), VLOOKUP(F86, Indices!$E$8:$F$795, 2, FALSE), E86)</f>
        <v/>
      </c>
      <c r="H86" t="str">
        <f ca="1">IF(AND('Library Prep'!$K$12 = "CD", LEN('Library Prep'!$B81)&gt;0), 'Library Prep'!$D81&amp;"", IF(LEN($G86)&gt;0, VLOOKUP(G86&amp;"-5", Indices!$E:$F, 2,FALSE), ""))</f>
        <v/>
      </c>
      <c r="I86" t="str">
        <f>IF(AND('Library Prep'!$K$12 &lt;&gt; "CD", LEN('Library Prep'!$D81)&gt;0), 'Library Prep'!$D81, "")</f>
        <v/>
      </c>
    </row>
    <row r="87" spans="1:9" x14ac:dyDescent="0.3">
      <c r="A87" t="str">
        <f>IF(AND(LEN(TRIM('Library Prep'!$C$2)) &gt; 0, LEN(TRIM('Library Prep'!$B82))&gt;0), 'Library Prep'!$B82 &amp; "-" &amp; 'Library Prep'!$C$2, "")</f>
        <v/>
      </c>
      <c r="C87" t="str">
        <f>IF(AND(LEN('Library Prep'!$K$12)&gt;0, LEN(TRIM('Library Prep'!$B82)) &gt; 0), IF('Library Prep'!$K$12="CD", 'Library Prep'!$L82, RIGHT('Library Prep'!$K82, 1)), "")</f>
        <v/>
      </c>
      <c r="D87" t="str">
        <f>IF(LEN($C87)=0, "", IF('Library Prep'!$K$12 = "CD", VLOOKUP($C87, Indices!$G$8:$I$103, 2, FALSE), 'Library Prep'!$L82))</f>
        <v/>
      </c>
      <c r="E87" t="str">
        <f ca="1">IF(AND('Library Prep'!$K$12="CD", LEN(D87)&gt;0), VLOOKUP(D87, Indices!$E$8:$F$795, 2, FALSE), IF(LEN(D87)&gt;0, MID(VLOOKUP(D87, OFFSET(Indices!$G$8:$I$103, 0, MATCH("UD-" &amp; $C87, Indices!$G$6:$S$6,0)-1), 2,FALSE), 1, 7), ""))</f>
        <v/>
      </c>
      <c r="F87" t="str">
        <f ca="1">IF(AND('Library Prep'!$K$12="CD", LEN($C87)&gt;0), VLOOKUP($C87, Indices!$G$8:$I$103, 3, FALSE), IF(AND(LEN($C87)&gt;0, LEN($E87)&gt;0), VLOOKUP($E87&amp;"-7", Indices!$E:$F, 2,FALSE), ""))</f>
        <v/>
      </c>
      <c r="G87" t="str">
        <f ca="1">IF(AND('Library Prep'!$K$12="CD", LEN(F87)&gt;0), VLOOKUP(F87, Indices!$E$8:$F$795, 2, FALSE), E87)</f>
        <v/>
      </c>
      <c r="H87" t="str">
        <f ca="1">IF(AND('Library Prep'!$K$12 = "CD", LEN('Library Prep'!$B82)&gt;0), 'Library Prep'!$D82&amp;"", IF(LEN($G87)&gt;0, VLOOKUP(G87&amp;"-5", Indices!$E:$F, 2,FALSE), ""))</f>
        <v/>
      </c>
      <c r="I87" t="str">
        <f>IF(AND('Library Prep'!$K$12 &lt;&gt; "CD", LEN('Library Prep'!$D82)&gt;0), 'Library Prep'!$D82, "")</f>
        <v/>
      </c>
    </row>
    <row r="88" spans="1:9" x14ac:dyDescent="0.3">
      <c r="A88" t="str">
        <f>IF(AND(LEN(TRIM('Library Prep'!$C$2)) &gt; 0, LEN(TRIM('Library Prep'!$B83))&gt;0), 'Library Prep'!$B83 &amp; "-" &amp; 'Library Prep'!$C$2, "")</f>
        <v/>
      </c>
      <c r="C88" t="str">
        <f>IF(AND(LEN('Library Prep'!$K$12)&gt;0, LEN(TRIM('Library Prep'!$B83)) &gt; 0), IF('Library Prep'!$K$12="CD", 'Library Prep'!$L83, RIGHT('Library Prep'!$K83, 1)), "")</f>
        <v/>
      </c>
      <c r="D88" t="str">
        <f>IF(LEN($C88)=0, "", IF('Library Prep'!$K$12 = "CD", VLOOKUP($C88, Indices!$G$8:$I$103, 2, FALSE), 'Library Prep'!$L83))</f>
        <v/>
      </c>
      <c r="E88" t="str">
        <f ca="1">IF(AND('Library Prep'!$K$12="CD", LEN(D88)&gt;0), VLOOKUP(D88, Indices!$E$8:$F$795, 2, FALSE), IF(LEN(D88)&gt;0, MID(VLOOKUP(D88, OFFSET(Indices!$G$8:$I$103, 0, MATCH("UD-" &amp; $C88, Indices!$G$6:$S$6,0)-1), 2,FALSE), 1, 7), ""))</f>
        <v/>
      </c>
      <c r="F88" t="str">
        <f ca="1">IF(AND('Library Prep'!$K$12="CD", LEN($C88)&gt;0), VLOOKUP($C88, Indices!$G$8:$I$103, 3, FALSE), IF(AND(LEN($C88)&gt;0, LEN($E88)&gt;0), VLOOKUP($E88&amp;"-7", Indices!$E:$F, 2,FALSE), ""))</f>
        <v/>
      </c>
      <c r="G88" t="str">
        <f ca="1">IF(AND('Library Prep'!$K$12="CD", LEN(F88)&gt;0), VLOOKUP(F88, Indices!$E$8:$F$795, 2, FALSE), E88)</f>
        <v/>
      </c>
      <c r="H88" t="str">
        <f ca="1">IF(AND('Library Prep'!$K$12 = "CD", LEN('Library Prep'!$B83)&gt;0), 'Library Prep'!$D83&amp;"", IF(LEN($G88)&gt;0, VLOOKUP(G88&amp;"-5", Indices!$E:$F, 2,FALSE), ""))</f>
        <v/>
      </c>
      <c r="I88" t="str">
        <f>IF(AND('Library Prep'!$K$12 &lt;&gt; "CD", LEN('Library Prep'!$D83)&gt;0), 'Library Prep'!$D83, "")</f>
        <v/>
      </c>
    </row>
    <row r="89" spans="1:9" x14ac:dyDescent="0.3">
      <c r="A89" t="str">
        <f>IF(AND(LEN(TRIM('Library Prep'!$C$2)) &gt; 0, LEN(TRIM('Library Prep'!$B84))&gt;0), 'Library Prep'!$B84 &amp; "-" &amp; 'Library Prep'!$C$2, "")</f>
        <v/>
      </c>
      <c r="C89" t="str">
        <f>IF(AND(LEN('Library Prep'!$K$12)&gt;0, LEN(TRIM('Library Prep'!$B84)) &gt; 0), IF('Library Prep'!$K$12="CD", 'Library Prep'!$L84, RIGHT('Library Prep'!$K84, 1)), "")</f>
        <v/>
      </c>
      <c r="D89" t="str">
        <f>IF(LEN($C89)=0, "", IF('Library Prep'!$K$12 = "CD", VLOOKUP($C89, Indices!$G$8:$I$103, 2, FALSE), 'Library Prep'!$L84))</f>
        <v/>
      </c>
      <c r="E89" t="str">
        <f ca="1">IF(AND('Library Prep'!$K$12="CD", LEN(D89)&gt;0), VLOOKUP(D89, Indices!$E$8:$F$795, 2, FALSE), IF(LEN(D89)&gt;0, MID(VLOOKUP(D89, OFFSET(Indices!$G$8:$I$103, 0, MATCH("UD-" &amp; $C89, Indices!$G$6:$S$6,0)-1), 2,FALSE), 1, 7), ""))</f>
        <v/>
      </c>
      <c r="F89" t="str">
        <f ca="1">IF(AND('Library Prep'!$K$12="CD", LEN($C89)&gt;0), VLOOKUP($C89, Indices!$G$8:$I$103, 3, FALSE), IF(AND(LEN($C89)&gt;0, LEN($E89)&gt;0), VLOOKUP($E89&amp;"-7", Indices!$E:$F, 2,FALSE), ""))</f>
        <v/>
      </c>
      <c r="G89" t="str">
        <f ca="1">IF(AND('Library Prep'!$K$12="CD", LEN(F89)&gt;0), VLOOKUP(F89, Indices!$E$8:$F$795, 2, FALSE), E89)</f>
        <v/>
      </c>
      <c r="H89" t="str">
        <f ca="1">IF(AND('Library Prep'!$K$12 = "CD", LEN('Library Prep'!$B84)&gt;0), 'Library Prep'!$D84&amp;"", IF(LEN($G89)&gt;0, VLOOKUP(G89&amp;"-5", Indices!$E:$F, 2,FALSE), ""))</f>
        <v/>
      </c>
      <c r="I89" t="str">
        <f>IF(AND('Library Prep'!$K$12 &lt;&gt; "CD", LEN('Library Prep'!$D84)&gt;0), 'Library Prep'!$D84, "")</f>
        <v/>
      </c>
    </row>
    <row r="90" spans="1:9" x14ac:dyDescent="0.3">
      <c r="A90" t="str">
        <f>IF(AND(LEN(TRIM('Library Prep'!$C$2)) &gt; 0, LEN(TRIM('Library Prep'!$B85))&gt;0), 'Library Prep'!$B85 &amp; "-" &amp; 'Library Prep'!$C$2, "")</f>
        <v/>
      </c>
      <c r="C90" t="str">
        <f>IF(AND(LEN('Library Prep'!$K$12)&gt;0, LEN(TRIM('Library Prep'!$B85)) &gt; 0), IF('Library Prep'!$K$12="CD", 'Library Prep'!$L85, RIGHT('Library Prep'!$K85, 1)), "")</f>
        <v/>
      </c>
      <c r="D90" t="str">
        <f>IF(LEN($C90)=0, "", IF('Library Prep'!$K$12 = "CD", VLOOKUP($C90, Indices!$G$8:$I$103, 2, FALSE), 'Library Prep'!$L85))</f>
        <v/>
      </c>
      <c r="E90" t="str">
        <f ca="1">IF(AND('Library Prep'!$K$12="CD", LEN(D90)&gt;0), VLOOKUP(D90, Indices!$E$8:$F$795, 2, FALSE), IF(LEN(D90)&gt;0, MID(VLOOKUP(D90, OFFSET(Indices!$G$8:$I$103, 0, MATCH("UD-" &amp; $C90, Indices!$G$6:$S$6,0)-1), 2,FALSE), 1, 7), ""))</f>
        <v/>
      </c>
      <c r="F90" t="str">
        <f ca="1">IF(AND('Library Prep'!$K$12="CD", LEN($C90)&gt;0), VLOOKUP($C90, Indices!$G$8:$I$103, 3, FALSE), IF(AND(LEN($C90)&gt;0, LEN($E90)&gt;0), VLOOKUP($E90&amp;"-7", Indices!$E:$F, 2,FALSE), ""))</f>
        <v/>
      </c>
      <c r="G90" t="str">
        <f ca="1">IF(AND('Library Prep'!$K$12="CD", LEN(F90)&gt;0), VLOOKUP(F90, Indices!$E$8:$F$795, 2, FALSE), E90)</f>
        <v/>
      </c>
      <c r="H90" t="str">
        <f ca="1">IF(AND('Library Prep'!$K$12 = "CD", LEN('Library Prep'!$B85)&gt;0), 'Library Prep'!$D85&amp;"", IF(LEN($G90)&gt;0, VLOOKUP(G90&amp;"-5", Indices!$E:$F, 2,FALSE), ""))</f>
        <v/>
      </c>
      <c r="I90" t="str">
        <f>IF(AND('Library Prep'!$K$12 &lt;&gt; "CD", LEN('Library Prep'!$D85)&gt;0), 'Library Prep'!$D85, "")</f>
        <v/>
      </c>
    </row>
    <row r="91" spans="1:9" x14ac:dyDescent="0.3">
      <c r="A91" t="str">
        <f>IF(AND(LEN(TRIM('Library Prep'!$C$2)) &gt; 0, LEN(TRIM('Library Prep'!$B86))&gt;0), 'Library Prep'!$B86 &amp; "-" &amp; 'Library Prep'!$C$2, "")</f>
        <v/>
      </c>
      <c r="C91" t="str">
        <f>IF(AND(LEN('Library Prep'!$K$12)&gt;0, LEN(TRIM('Library Prep'!$B86)) &gt; 0), IF('Library Prep'!$K$12="CD", 'Library Prep'!$L86, RIGHT('Library Prep'!$K86, 1)), "")</f>
        <v/>
      </c>
      <c r="D91" t="str">
        <f>IF(LEN($C91)=0, "", IF('Library Prep'!$K$12 = "CD", VLOOKUP($C91, Indices!$G$8:$I$103, 2, FALSE), 'Library Prep'!$L86))</f>
        <v/>
      </c>
      <c r="E91" t="str">
        <f ca="1">IF(AND('Library Prep'!$K$12="CD", LEN(D91)&gt;0), VLOOKUP(D91, Indices!$E$8:$F$795, 2, FALSE), IF(LEN(D91)&gt;0, MID(VLOOKUP(D91, OFFSET(Indices!$G$8:$I$103, 0, MATCH("UD-" &amp; $C91, Indices!$G$6:$S$6,0)-1), 2,FALSE), 1, 7), ""))</f>
        <v/>
      </c>
      <c r="F91" t="str">
        <f ca="1">IF(AND('Library Prep'!$K$12="CD", LEN($C91)&gt;0), VLOOKUP($C91, Indices!$G$8:$I$103, 3, FALSE), IF(AND(LEN($C91)&gt;0, LEN($E91)&gt;0), VLOOKUP($E91&amp;"-7", Indices!$E:$F, 2,FALSE), ""))</f>
        <v/>
      </c>
      <c r="G91" t="str">
        <f ca="1">IF(AND('Library Prep'!$K$12="CD", LEN(F91)&gt;0), VLOOKUP(F91, Indices!$E$8:$F$795, 2, FALSE), E91)</f>
        <v/>
      </c>
      <c r="H91" t="str">
        <f ca="1">IF(AND('Library Prep'!$K$12 = "CD", LEN('Library Prep'!$B86)&gt;0), 'Library Prep'!$D86&amp;"", IF(LEN($G91)&gt;0, VLOOKUP(G91&amp;"-5", Indices!$E:$F, 2,FALSE), ""))</f>
        <v/>
      </c>
      <c r="I91" t="str">
        <f>IF(AND('Library Prep'!$K$12 &lt;&gt; "CD", LEN('Library Prep'!$D86)&gt;0), 'Library Prep'!$D86, "")</f>
        <v/>
      </c>
    </row>
    <row r="92" spans="1:9" x14ac:dyDescent="0.3">
      <c r="A92" t="str">
        <f>IF(AND(LEN(TRIM('Library Prep'!$C$2)) &gt; 0, LEN(TRIM('Library Prep'!$B87))&gt;0), 'Library Prep'!$B87 &amp; "-" &amp; 'Library Prep'!$C$2, "")</f>
        <v/>
      </c>
      <c r="C92" t="str">
        <f>IF(AND(LEN('Library Prep'!$K$12)&gt;0, LEN(TRIM('Library Prep'!$B87)) &gt; 0), IF('Library Prep'!$K$12="CD", 'Library Prep'!$L87, RIGHT('Library Prep'!$K87, 1)), "")</f>
        <v/>
      </c>
      <c r="D92" t="str">
        <f>IF(LEN($C92)=0, "", IF('Library Prep'!$K$12 = "CD", VLOOKUP($C92, Indices!$G$8:$I$103, 2, FALSE), 'Library Prep'!$L87))</f>
        <v/>
      </c>
      <c r="E92" t="str">
        <f ca="1">IF(AND('Library Prep'!$K$12="CD", LEN(D92)&gt;0), VLOOKUP(D92, Indices!$E$8:$F$795, 2, FALSE), IF(LEN(D92)&gt;0, MID(VLOOKUP(D92, OFFSET(Indices!$G$8:$I$103, 0, MATCH("UD-" &amp; $C92, Indices!$G$6:$S$6,0)-1), 2,FALSE), 1, 7), ""))</f>
        <v/>
      </c>
      <c r="F92" t="str">
        <f ca="1">IF(AND('Library Prep'!$K$12="CD", LEN($C92)&gt;0), VLOOKUP($C92, Indices!$G$8:$I$103, 3, FALSE), IF(AND(LEN($C92)&gt;0, LEN($E92)&gt;0), VLOOKUP($E92&amp;"-7", Indices!$E:$F, 2,FALSE), ""))</f>
        <v/>
      </c>
      <c r="G92" t="str">
        <f ca="1">IF(AND('Library Prep'!$K$12="CD", LEN(F92)&gt;0), VLOOKUP(F92, Indices!$E$8:$F$795, 2, FALSE), E92)</f>
        <v/>
      </c>
      <c r="H92" t="str">
        <f ca="1">IF(AND('Library Prep'!$K$12 = "CD", LEN('Library Prep'!$B87)&gt;0), 'Library Prep'!$D87&amp;"", IF(LEN($G92)&gt;0, VLOOKUP(G92&amp;"-5", Indices!$E:$F, 2,FALSE), ""))</f>
        <v/>
      </c>
      <c r="I92" t="str">
        <f>IF(AND('Library Prep'!$K$12 &lt;&gt; "CD", LEN('Library Prep'!$D87)&gt;0), 'Library Prep'!$D87, "")</f>
        <v/>
      </c>
    </row>
    <row r="93" spans="1:9" x14ac:dyDescent="0.3">
      <c r="A93" t="str">
        <f>IF(AND(LEN(TRIM('Library Prep'!$C$2)) &gt; 0, LEN(TRIM('Library Prep'!$B88))&gt;0), 'Library Prep'!$B88 &amp; "-" &amp; 'Library Prep'!$C$2, "")</f>
        <v/>
      </c>
      <c r="C93" t="str">
        <f>IF(AND(LEN('Library Prep'!$K$12)&gt;0, LEN(TRIM('Library Prep'!$B88)) &gt; 0), IF('Library Prep'!$K$12="CD", 'Library Prep'!$L88, RIGHT('Library Prep'!$K88, 1)), "")</f>
        <v/>
      </c>
      <c r="D93" t="str">
        <f>IF(LEN($C93)=0, "", IF('Library Prep'!$K$12 = "CD", VLOOKUP($C93, Indices!$G$8:$I$103, 2, FALSE), 'Library Prep'!$L88))</f>
        <v/>
      </c>
      <c r="E93" t="str">
        <f ca="1">IF(AND('Library Prep'!$K$12="CD", LEN(D93)&gt;0), VLOOKUP(D93, Indices!$E$8:$F$795, 2, FALSE), IF(LEN(D93)&gt;0, MID(VLOOKUP(D93, OFFSET(Indices!$G$8:$I$103, 0, MATCH("UD-" &amp; $C93, Indices!$G$6:$S$6,0)-1), 2,FALSE), 1, 7), ""))</f>
        <v/>
      </c>
      <c r="F93" t="str">
        <f ca="1">IF(AND('Library Prep'!$K$12="CD", LEN($C93)&gt;0), VLOOKUP($C93, Indices!$G$8:$I$103, 3, FALSE), IF(AND(LEN($C93)&gt;0, LEN($E93)&gt;0), VLOOKUP($E93&amp;"-7", Indices!$E:$F, 2,FALSE), ""))</f>
        <v/>
      </c>
      <c r="G93" t="str">
        <f ca="1">IF(AND('Library Prep'!$K$12="CD", LEN(F93)&gt;0), VLOOKUP(F93, Indices!$E$8:$F$795, 2, FALSE), E93)</f>
        <v/>
      </c>
      <c r="H93" t="str">
        <f ca="1">IF(AND('Library Prep'!$K$12 = "CD", LEN('Library Prep'!$B88)&gt;0), 'Library Prep'!$D88&amp;"", IF(LEN($G93)&gt;0, VLOOKUP(G93&amp;"-5", Indices!$E:$F, 2,FALSE), ""))</f>
        <v/>
      </c>
      <c r="I93" t="str">
        <f>IF(AND('Library Prep'!$K$12 &lt;&gt; "CD", LEN('Library Prep'!$D88)&gt;0), 'Library Prep'!$D88, "")</f>
        <v/>
      </c>
    </row>
    <row r="94" spans="1:9" x14ac:dyDescent="0.3">
      <c r="A94" t="str">
        <f>IF(AND(LEN(TRIM('Library Prep'!$C$2)) &gt; 0, LEN(TRIM('Library Prep'!$B89))&gt;0), 'Library Prep'!$B89 &amp; "-" &amp; 'Library Prep'!$C$2, "")</f>
        <v/>
      </c>
      <c r="C94" t="str">
        <f>IF(AND(LEN('Library Prep'!$K$12)&gt;0, LEN(TRIM('Library Prep'!$B89)) &gt; 0), IF('Library Prep'!$K$12="CD", 'Library Prep'!$L89, RIGHT('Library Prep'!$K89, 1)), "")</f>
        <v/>
      </c>
      <c r="D94" t="str">
        <f>IF(LEN($C94)=0, "", IF('Library Prep'!$K$12 = "CD", VLOOKUP($C94, Indices!$G$8:$I$103, 2, FALSE), 'Library Prep'!$L89))</f>
        <v/>
      </c>
      <c r="E94" t="str">
        <f ca="1">IF(AND('Library Prep'!$K$12="CD", LEN(D94)&gt;0), VLOOKUP(D94, Indices!$E$8:$F$795, 2, FALSE), IF(LEN(D94)&gt;0, MID(VLOOKUP(D94, OFFSET(Indices!$G$8:$I$103, 0, MATCH("UD-" &amp; $C94, Indices!$G$6:$S$6,0)-1), 2,FALSE), 1, 7), ""))</f>
        <v/>
      </c>
      <c r="F94" t="str">
        <f ca="1">IF(AND('Library Prep'!$K$12="CD", LEN($C94)&gt;0), VLOOKUP($C94, Indices!$G$8:$I$103, 3, FALSE), IF(AND(LEN($C94)&gt;0, LEN($E94)&gt;0), VLOOKUP($E94&amp;"-7", Indices!$E:$F, 2,FALSE), ""))</f>
        <v/>
      </c>
      <c r="G94" t="str">
        <f ca="1">IF(AND('Library Prep'!$K$12="CD", LEN(F94)&gt;0), VLOOKUP(F94, Indices!$E$8:$F$795, 2, FALSE), E94)</f>
        <v/>
      </c>
      <c r="H94" t="str">
        <f ca="1">IF(AND('Library Prep'!$K$12 = "CD", LEN('Library Prep'!$B89)&gt;0), 'Library Prep'!$D89&amp;"", IF(LEN($G94)&gt;0, VLOOKUP(G94&amp;"-5", Indices!$E:$F, 2,FALSE), ""))</f>
        <v/>
      </c>
      <c r="I94" t="str">
        <f>IF(AND('Library Prep'!$K$12 &lt;&gt; "CD", LEN('Library Prep'!$D89)&gt;0), 'Library Prep'!$D89, "")</f>
        <v/>
      </c>
    </row>
    <row r="95" spans="1:9" x14ac:dyDescent="0.3">
      <c r="A95" t="str">
        <f>IF(AND(LEN(TRIM('Library Prep'!$C$2)) &gt; 0, LEN(TRIM('Library Prep'!$B90))&gt;0), 'Library Prep'!$B90 &amp; "-" &amp; 'Library Prep'!$C$2, "")</f>
        <v/>
      </c>
      <c r="C95" t="str">
        <f>IF(AND(LEN('Library Prep'!$K$12)&gt;0, LEN(TRIM('Library Prep'!$B90)) &gt; 0), IF('Library Prep'!$K$12="CD", 'Library Prep'!$L90, RIGHT('Library Prep'!$K90, 1)), "")</f>
        <v/>
      </c>
      <c r="D95" t="str">
        <f>IF(LEN($C95)=0, "", IF('Library Prep'!$K$12 = "CD", VLOOKUP($C95, Indices!$G$8:$I$103, 2, FALSE), 'Library Prep'!$L90))</f>
        <v/>
      </c>
      <c r="E95" t="str">
        <f ca="1">IF(AND('Library Prep'!$K$12="CD", LEN(D95)&gt;0), VLOOKUP(D95, Indices!$E$8:$F$795, 2, FALSE), IF(LEN(D95)&gt;0, MID(VLOOKUP(D95, OFFSET(Indices!$G$8:$I$103, 0, MATCH("UD-" &amp; $C95, Indices!$G$6:$S$6,0)-1), 2,FALSE), 1, 7), ""))</f>
        <v/>
      </c>
      <c r="F95" t="str">
        <f ca="1">IF(AND('Library Prep'!$K$12="CD", LEN($C95)&gt;0), VLOOKUP($C95, Indices!$G$8:$I$103, 3, FALSE), IF(AND(LEN($C95)&gt;0, LEN($E95)&gt;0), VLOOKUP($E95&amp;"-7", Indices!$E:$F, 2,FALSE), ""))</f>
        <v/>
      </c>
      <c r="G95" t="str">
        <f ca="1">IF(AND('Library Prep'!$K$12="CD", LEN(F95)&gt;0), VLOOKUP(F95, Indices!$E$8:$F$795, 2, FALSE), E95)</f>
        <v/>
      </c>
      <c r="H95" t="str">
        <f ca="1">IF(AND('Library Prep'!$K$12 = "CD", LEN('Library Prep'!$B90)&gt;0), 'Library Prep'!$D90&amp;"", IF(LEN($G95)&gt;0, VLOOKUP(G95&amp;"-5", Indices!$E:$F, 2,FALSE), ""))</f>
        <v/>
      </c>
      <c r="I95" t="str">
        <f>IF(AND('Library Prep'!$K$12 &lt;&gt; "CD", LEN('Library Prep'!$D90)&gt;0), 'Library Prep'!$D90, "")</f>
        <v/>
      </c>
    </row>
    <row r="96" spans="1:9" x14ac:dyDescent="0.3">
      <c r="A96" t="str">
        <f>IF(AND(LEN(TRIM('Library Prep'!$C$2)) &gt; 0, LEN(TRIM('Library Prep'!$B91))&gt;0), 'Library Prep'!$B91 &amp; "-" &amp; 'Library Prep'!$C$2, "")</f>
        <v/>
      </c>
      <c r="C96" t="str">
        <f>IF(AND(LEN('Library Prep'!$K$12)&gt;0, LEN(TRIM('Library Prep'!$B91)) &gt; 0), IF('Library Prep'!$K$12="CD", 'Library Prep'!$L91, RIGHT('Library Prep'!$K91, 1)), "")</f>
        <v/>
      </c>
      <c r="D96" t="str">
        <f>IF(LEN($C96)=0, "", IF('Library Prep'!$K$12 = "CD", VLOOKUP($C96, Indices!$G$8:$I$103, 2, FALSE), 'Library Prep'!$L91))</f>
        <v/>
      </c>
      <c r="E96" t="str">
        <f ca="1">IF(AND('Library Prep'!$K$12="CD", LEN(D96)&gt;0), VLOOKUP(D96, Indices!$E$8:$F$795, 2, FALSE), IF(LEN(D96)&gt;0, MID(VLOOKUP(D96, OFFSET(Indices!$G$8:$I$103, 0, MATCH("UD-" &amp; $C96, Indices!$G$6:$S$6,0)-1), 2,FALSE), 1, 7), ""))</f>
        <v/>
      </c>
      <c r="F96" t="str">
        <f ca="1">IF(AND('Library Prep'!$K$12="CD", LEN($C96)&gt;0), VLOOKUP($C96, Indices!$G$8:$I$103, 3, FALSE), IF(AND(LEN($C96)&gt;0, LEN($E96)&gt;0), VLOOKUP($E96&amp;"-7", Indices!$E:$F, 2,FALSE), ""))</f>
        <v/>
      </c>
      <c r="G96" t="str">
        <f ca="1">IF(AND('Library Prep'!$K$12="CD", LEN(F96)&gt;0), VLOOKUP(F96, Indices!$E$8:$F$795, 2, FALSE), E96)</f>
        <v/>
      </c>
      <c r="H96" t="str">
        <f ca="1">IF(AND('Library Prep'!$K$12 = "CD", LEN('Library Prep'!$B91)&gt;0), 'Library Prep'!$D91&amp;"", IF(LEN($G96)&gt;0, VLOOKUP(G96&amp;"-5", Indices!$E:$F, 2,FALSE), ""))</f>
        <v/>
      </c>
      <c r="I96" t="str">
        <f>IF(AND('Library Prep'!$K$12 &lt;&gt; "CD", LEN('Library Prep'!$D91)&gt;0), 'Library Prep'!$D91, "")</f>
        <v/>
      </c>
    </row>
    <row r="97" spans="1:9" x14ac:dyDescent="0.3">
      <c r="A97" t="str">
        <f>IF(AND(LEN(TRIM('Library Prep'!$C$2)) &gt; 0, LEN(TRIM('Library Prep'!$B92))&gt;0), 'Library Prep'!$B92 &amp; "-" &amp; 'Library Prep'!$C$2, "")</f>
        <v/>
      </c>
      <c r="C97" t="str">
        <f>IF(AND(LEN('Library Prep'!$K$12)&gt;0, LEN(TRIM('Library Prep'!$B92)) &gt; 0), IF('Library Prep'!$K$12="CD", 'Library Prep'!$L92, RIGHT('Library Prep'!$K92, 1)), "")</f>
        <v/>
      </c>
      <c r="D97" t="str">
        <f>IF(LEN($C97)=0, "", IF('Library Prep'!$K$12 = "CD", VLOOKUP($C97, Indices!$G$8:$I$103, 2, FALSE), 'Library Prep'!$L92))</f>
        <v/>
      </c>
      <c r="E97" t="str">
        <f ca="1">IF(AND('Library Prep'!$K$12="CD", LEN(D97)&gt;0), VLOOKUP(D97, Indices!$E$8:$F$795, 2, FALSE), IF(LEN(D97)&gt;0, MID(VLOOKUP(D97, OFFSET(Indices!$G$8:$I$103, 0, MATCH("UD-" &amp; $C97, Indices!$G$6:$S$6,0)-1), 2,FALSE), 1, 7), ""))</f>
        <v/>
      </c>
      <c r="F97" t="str">
        <f ca="1">IF(AND('Library Prep'!$K$12="CD", LEN($C97)&gt;0), VLOOKUP($C97, Indices!$G$8:$I$103, 3, FALSE), IF(AND(LEN($C97)&gt;0, LEN($E97)&gt;0), VLOOKUP($E97&amp;"-7", Indices!$E:$F, 2,FALSE), ""))</f>
        <v/>
      </c>
      <c r="G97" t="str">
        <f ca="1">IF(AND('Library Prep'!$K$12="CD", LEN(F97)&gt;0), VLOOKUP(F97, Indices!$E$8:$F$795, 2, FALSE), E97)</f>
        <v/>
      </c>
      <c r="H97" t="str">
        <f ca="1">IF(AND('Library Prep'!$K$12 = "CD", LEN('Library Prep'!$B92)&gt;0), 'Library Prep'!$D92&amp;"", IF(LEN($G97)&gt;0, VLOOKUP(G97&amp;"-5", Indices!$E:$F, 2,FALSE), ""))</f>
        <v/>
      </c>
      <c r="I97" t="str">
        <f>IF(AND('Library Prep'!$K$12 &lt;&gt; "CD", LEN('Library Prep'!$D92)&gt;0), 'Library Prep'!$D92, "")</f>
        <v/>
      </c>
    </row>
    <row r="98" spans="1:9" x14ac:dyDescent="0.3">
      <c r="A98" t="str">
        <f>IF(AND(LEN(TRIM('Library Prep'!$C$2)) &gt; 0, LEN(TRIM('Library Prep'!$B93))&gt;0), 'Library Prep'!$B93 &amp; "-" &amp; 'Library Prep'!$C$2, "")</f>
        <v/>
      </c>
      <c r="C98" t="str">
        <f>IF(AND(LEN('Library Prep'!$K$12)&gt;0, LEN(TRIM('Library Prep'!$B93)) &gt; 0), IF('Library Prep'!$K$12="CD", 'Library Prep'!$L93, RIGHT('Library Prep'!$K93, 1)), "")</f>
        <v/>
      </c>
      <c r="D98" t="str">
        <f>IF(LEN($C98)=0, "", IF('Library Prep'!$K$12 = "CD", VLOOKUP($C98, Indices!$G$8:$I$103, 2, FALSE), 'Library Prep'!$L93))</f>
        <v/>
      </c>
      <c r="E98" t="str">
        <f ca="1">IF(AND('Library Prep'!$K$12="CD", LEN(D98)&gt;0), VLOOKUP(D98, Indices!$E$8:$F$795, 2, FALSE), IF(LEN(D98)&gt;0, MID(VLOOKUP(D98, OFFSET(Indices!$G$8:$I$103, 0, MATCH("UD-" &amp; $C98, Indices!$G$6:$S$6,0)-1), 2,FALSE), 1, 7), ""))</f>
        <v/>
      </c>
      <c r="F98" t="str">
        <f ca="1">IF(AND('Library Prep'!$K$12="CD", LEN($C98)&gt;0), VLOOKUP($C98, Indices!$G$8:$I$103, 3, FALSE), IF(AND(LEN($C98)&gt;0, LEN($E98)&gt;0), VLOOKUP($E98&amp;"-7", Indices!$E:$F, 2,FALSE), ""))</f>
        <v/>
      </c>
      <c r="G98" t="str">
        <f ca="1">IF(AND('Library Prep'!$K$12="CD", LEN(F98)&gt;0), VLOOKUP(F98, Indices!$E$8:$F$795, 2, FALSE), E98)</f>
        <v/>
      </c>
      <c r="H98" t="str">
        <f ca="1">IF(AND('Library Prep'!$K$12 = "CD", LEN('Library Prep'!$B93)&gt;0), 'Library Prep'!$D93&amp;"", IF(LEN($G98)&gt;0, VLOOKUP(G98&amp;"-5", Indices!$E:$F, 2,FALSE), ""))</f>
        <v/>
      </c>
      <c r="I98" t="str">
        <f>IF(AND('Library Prep'!$K$12 &lt;&gt; "CD", LEN('Library Prep'!$D93)&gt;0), 'Library Prep'!$D93, "")</f>
        <v/>
      </c>
    </row>
    <row r="99" spans="1:9" x14ac:dyDescent="0.3">
      <c r="A99" t="str">
        <f>IF(AND(LEN(TRIM('Library Prep'!$C$2)) &gt; 0, LEN(TRIM('Library Prep'!$B94))&gt;0), 'Library Prep'!$B94 &amp; "-" &amp; 'Library Prep'!$C$2, "")</f>
        <v/>
      </c>
      <c r="C99" t="str">
        <f>IF(AND(LEN('Library Prep'!$K$12)&gt;0, LEN(TRIM('Library Prep'!$B94)) &gt; 0), IF('Library Prep'!$K$12="CD", 'Library Prep'!$L94, RIGHT('Library Prep'!$K94, 1)), "")</f>
        <v/>
      </c>
      <c r="D99" t="str">
        <f>IF(LEN($C99)=0, "", IF('Library Prep'!$K$12 = "CD", VLOOKUP($C99, Indices!$G$8:$I$103, 2, FALSE), 'Library Prep'!$L94))</f>
        <v/>
      </c>
      <c r="E99" t="str">
        <f ca="1">IF(AND('Library Prep'!$K$12="CD", LEN(D99)&gt;0), VLOOKUP(D99, Indices!$E$8:$F$795, 2, FALSE), IF(LEN(D99)&gt;0, MID(VLOOKUP(D99, OFFSET(Indices!$G$8:$I$103, 0, MATCH("UD-" &amp; $C99, Indices!$G$6:$S$6,0)-1), 2,FALSE), 1, 7), ""))</f>
        <v/>
      </c>
      <c r="F99" t="str">
        <f ca="1">IF(AND('Library Prep'!$K$12="CD", LEN($C99)&gt;0), VLOOKUP($C99, Indices!$G$8:$I$103, 3, FALSE), IF(AND(LEN($C99)&gt;0, LEN($E99)&gt;0), VLOOKUP($E99&amp;"-7", Indices!$E:$F, 2,FALSE), ""))</f>
        <v/>
      </c>
      <c r="G99" t="str">
        <f ca="1">IF(AND('Library Prep'!$K$12="CD", LEN(F99)&gt;0), VLOOKUP(F99, Indices!$E$8:$F$795, 2, FALSE), E99)</f>
        <v/>
      </c>
      <c r="H99" t="str">
        <f ca="1">IF(AND('Library Prep'!$K$12 = "CD", LEN('Library Prep'!$B94)&gt;0), 'Library Prep'!$D94&amp;"", IF(LEN($G99)&gt;0, VLOOKUP(G99&amp;"-5", Indices!$E:$F, 2,FALSE), ""))</f>
        <v/>
      </c>
      <c r="I99" t="str">
        <f>IF(AND('Library Prep'!$K$12 &lt;&gt; "CD", LEN('Library Prep'!$D94)&gt;0), 'Library Prep'!$D94, "")</f>
        <v/>
      </c>
    </row>
    <row r="100" spans="1:9" x14ac:dyDescent="0.3">
      <c r="A100" t="str">
        <f>IF(AND(LEN(TRIM('Library Prep'!$C$2)) &gt; 0, LEN(TRIM('Library Prep'!$B95))&gt;0), 'Library Prep'!$B95 &amp; "-" &amp; 'Library Prep'!$C$2, "")</f>
        <v/>
      </c>
      <c r="C100" t="str">
        <f>IF(AND(LEN('Library Prep'!$K$12)&gt;0, LEN(TRIM('Library Prep'!$B95)) &gt; 0), IF('Library Prep'!$K$12="CD", 'Library Prep'!$L95, RIGHT('Library Prep'!$K95, 1)), "")</f>
        <v/>
      </c>
      <c r="D100" t="str">
        <f>IF(LEN($C100)=0, "", IF('Library Prep'!$K$12 = "CD", VLOOKUP($C100, Indices!$G$8:$I$103, 2, FALSE), 'Library Prep'!$L95))</f>
        <v/>
      </c>
      <c r="E100" t="str">
        <f ca="1">IF(AND('Library Prep'!$K$12="CD", LEN(D100)&gt;0), VLOOKUP(D100, Indices!$E$8:$F$795, 2, FALSE), IF(LEN(D100)&gt;0, MID(VLOOKUP(D100, OFFSET(Indices!$G$8:$I$103, 0, MATCH("UD-" &amp; $C100, Indices!$G$6:$S$6,0)-1), 2,FALSE), 1, 7), ""))</f>
        <v/>
      </c>
      <c r="F100" t="str">
        <f ca="1">IF(AND('Library Prep'!$K$12="CD", LEN($C100)&gt;0), VLOOKUP($C100, Indices!$G$8:$I$103, 3, FALSE), IF(AND(LEN($C100)&gt;0, LEN($E100)&gt;0), VLOOKUP($E100&amp;"-7", Indices!$E:$F, 2,FALSE), ""))</f>
        <v/>
      </c>
      <c r="G100" t="str">
        <f ca="1">IF(AND('Library Prep'!$K$12="CD", LEN(F100)&gt;0), VLOOKUP(F100, Indices!$E$8:$F$795, 2, FALSE), E100)</f>
        <v/>
      </c>
      <c r="H100" t="str">
        <f ca="1">IF(AND('Library Prep'!$K$12 = "CD", LEN('Library Prep'!$B95)&gt;0), 'Library Prep'!$D95&amp;"", IF(LEN($G100)&gt;0, VLOOKUP(G100&amp;"-5", Indices!$E:$F, 2,FALSE), ""))</f>
        <v/>
      </c>
      <c r="I100" t="str">
        <f>IF(AND('Library Prep'!$K$12 &lt;&gt; "CD", LEN('Library Prep'!$D95)&gt;0), 'Library Prep'!$D95, "")</f>
        <v/>
      </c>
    </row>
    <row r="101" spans="1:9" x14ac:dyDescent="0.3">
      <c r="A101" t="str">
        <f>IF(AND(LEN(TRIM('Library Prep'!$C$2)) &gt; 0, LEN(TRIM('Library Prep'!$B96))&gt;0), 'Library Prep'!$B96 &amp; "-" &amp; 'Library Prep'!$C$2, "")</f>
        <v/>
      </c>
      <c r="C101" t="str">
        <f>IF(AND(LEN('Library Prep'!$K$12)&gt;0, LEN(TRIM('Library Prep'!$B96)) &gt; 0), IF('Library Prep'!$K$12="CD", 'Library Prep'!$L96, RIGHT('Library Prep'!$K96, 1)), "")</f>
        <v/>
      </c>
      <c r="D101" t="str">
        <f>IF(LEN($C101)=0, "", IF('Library Prep'!$K$12 = "CD", VLOOKUP($C101, Indices!$G$8:$I$103, 2, FALSE), 'Library Prep'!$L96))</f>
        <v/>
      </c>
      <c r="E101" t="str">
        <f ca="1">IF(AND('Library Prep'!$K$12="CD", LEN(D101)&gt;0), VLOOKUP(D101, Indices!$E$8:$F$795, 2, FALSE), IF(LEN(D101)&gt;0, MID(VLOOKUP(D101, OFFSET(Indices!$G$8:$I$103, 0, MATCH("UD-" &amp; $C101, Indices!$G$6:$S$6,0)-1), 2,FALSE), 1, 7), ""))</f>
        <v/>
      </c>
      <c r="F101" t="str">
        <f ca="1">IF(AND('Library Prep'!$K$12="CD", LEN($C101)&gt;0), VLOOKUP($C101, Indices!$G$8:$I$103, 3, FALSE), IF(AND(LEN($C101)&gt;0, LEN($E101)&gt;0), VLOOKUP($E101&amp;"-7", Indices!$E:$F, 2,FALSE), ""))</f>
        <v/>
      </c>
      <c r="G101" t="str">
        <f ca="1">IF(AND('Library Prep'!$K$12="CD", LEN(F101)&gt;0), VLOOKUP(F101, Indices!$E$8:$F$795, 2, FALSE), E101)</f>
        <v/>
      </c>
      <c r="H101" t="str">
        <f ca="1">IF(AND('Library Prep'!$K$12 = "CD", LEN('Library Prep'!$B96)&gt;0), 'Library Prep'!$D96&amp;"", IF(LEN($G101)&gt;0, VLOOKUP(G101&amp;"-5", Indices!$E:$F, 2,FALSE), ""))</f>
        <v/>
      </c>
      <c r="I101" t="str">
        <f>IF(AND('Library Prep'!$K$12 &lt;&gt; "CD", LEN('Library Prep'!$D96)&gt;0), 'Library Prep'!$D96, "")</f>
        <v/>
      </c>
    </row>
    <row r="102" spans="1:9" x14ac:dyDescent="0.3">
      <c r="A102" t="str">
        <f>IF(AND(LEN(TRIM('Library Prep'!$C$2)) &gt; 0, LEN(TRIM('Library Prep'!$B97))&gt;0), 'Library Prep'!$B97 &amp; "-" &amp; 'Library Prep'!$C$2, "")</f>
        <v/>
      </c>
      <c r="C102" t="str">
        <f>IF(AND(LEN('Library Prep'!$K$12)&gt;0, LEN(TRIM('Library Prep'!$B97)) &gt; 0), IF('Library Prep'!$K$12="CD", 'Library Prep'!$L97, RIGHT('Library Prep'!$K97, 1)), "")</f>
        <v/>
      </c>
      <c r="D102" t="str">
        <f>IF(LEN($C102)=0, "", IF('Library Prep'!$K$12 = "CD", VLOOKUP($C102, Indices!$G$8:$I$103, 2, FALSE), 'Library Prep'!$L97))</f>
        <v/>
      </c>
      <c r="E102" t="str">
        <f ca="1">IF(AND('Library Prep'!$K$12="CD", LEN(D102)&gt;0), VLOOKUP(D102, Indices!$E$8:$F$795, 2, FALSE), IF(LEN(D102)&gt;0, MID(VLOOKUP(D102, OFFSET(Indices!$G$8:$I$103, 0, MATCH("UD-" &amp; $C102, Indices!$G$6:$S$6,0)-1), 2,FALSE), 1, 7), ""))</f>
        <v/>
      </c>
      <c r="F102" t="str">
        <f ca="1">IF(AND('Library Prep'!$K$12="CD", LEN($C102)&gt;0), VLOOKUP($C102, Indices!$G$8:$I$103, 3, FALSE), IF(AND(LEN($C102)&gt;0, LEN($E102)&gt;0), VLOOKUP($E102&amp;"-7", Indices!$E:$F, 2,FALSE), ""))</f>
        <v/>
      </c>
      <c r="G102" t="str">
        <f ca="1">IF(AND('Library Prep'!$K$12="CD", LEN(F102)&gt;0), VLOOKUP(F102, Indices!$E$8:$F$795, 2, FALSE), E102)</f>
        <v/>
      </c>
      <c r="H102" t="str">
        <f ca="1">IF(AND('Library Prep'!$K$12 = "CD", LEN('Library Prep'!$B97)&gt;0), 'Library Prep'!$D97&amp;"", IF(LEN($G102)&gt;0, VLOOKUP(G102&amp;"-5", Indices!$E:$F, 2,FALSE), ""))</f>
        <v/>
      </c>
      <c r="I102" t="str">
        <f>IF(AND('Library Prep'!$K$12 &lt;&gt; "CD", LEN('Library Prep'!$D97)&gt;0), 'Library Prep'!$D97, "")</f>
        <v/>
      </c>
    </row>
    <row r="103" spans="1:9" x14ac:dyDescent="0.3">
      <c r="A103" t="str">
        <f>IF(AND(LEN(TRIM('Library Prep'!$C$2)) &gt; 0, LEN(TRIM('Library Prep'!$B98))&gt;0), 'Library Prep'!$B98 &amp; "-" &amp; 'Library Prep'!$C$2, "")</f>
        <v/>
      </c>
      <c r="C103" t="str">
        <f>IF(AND(LEN('Library Prep'!$K$12)&gt;0, LEN(TRIM('Library Prep'!$B98)) &gt; 0), IF('Library Prep'!$K$12="CD", 'Library Prep'!$L98, RIGHT('Library Prep'!$K98, 1)), "")</f>
        <v/>
      </c>
      <c r="D103" t="str">
        <f>IF(LEN($C103)=0, "", IF('Library Prep'!$K$12 = "CD", VLOOKUP($C103, Indices!$G$8:$I$103, 2, FALSE), 'Library Prep'!$L98))</f>
        <v/>
      </c>
      <c r="E103" t="str">
        <f ca="1">IF(AND('Library Prep'!$K$12="CD", LEN(D103)&gt;0), VLOOKUP(D103, Indices!$E$8:$F$795, 2, FALSE), IF(LEN(D103)&gt;0, MID(VLOOKUP(D103, OFFSET(Indices!$G$8:$I$103, 0, MATCH("UD-" &amp; $C103, Indices!$G$6:$S$6,0)-1), 2,FALSE), 1, 7), ""))</f>
        <v/>
      </c>
      <c r="F103" t="str">
        <f ca="1">IF(AND('Library Prep'!$K$12="CD", LEN($C103)&gt;0), VLOOKUP($C103, Indices!$G$8:$I$103, 3, FALSE), IF(AND(LEN($C103)&gt;0, LEN($E103)&gt;0), VLOOKUP($E103&amp;"-7", Indices!$E:$F, 2,FALSE), ""))</f>
        <v/>
      </c>
      <c r="G103" t="str">
        <f ca="1">IF(AND('Library Prep'!$K$12="CD", LEN(F103)&gt;0), VLOOKUP(F103, Indices!$E$8:$F$795, 2, FALSE), E103)</f>
        <v/>
      </c>
      <c r="H103" t="str">
        <f ca="1">IF(AND('Library Prep'!$K$12 = "CD", LEN('Library Prep'!$B98)&gt;0), 'Library Prep'!$D98&amp;"", IF(LEN($G103)&gt;0, VLOOKUP(G103&amp;"-5", Indices!$E:$F, 2,FALSE), ""))</f>
        <v/>
      </c>
      <c r="I103" t="str">
        <f>IF(AND('Library Prep'!$K$12 &lt;&gt; "CD", LEN('Library Prep'!$D98)&gt;0), 'Library Prep'!$D98, "")</f>
        <v/>
      </c>
    </row>
    <row r="104" spans="1:9" x14ac:dyDescent="0.3">
      <c r="A104" t="str">
        <f>IF(AND(LEN(TRIM('Library Prep'!$C$2)) &gt; 0, LEN(TRIM('Library Prep'!$B99))&gt;0), 'Library Prep'!$B99 &amp; "-" &amp; 'Library Prep'!$C$2, "")</f>
        <v/>
      </c>
      <c r="C104" t="str">
        <f>IF(AND(LEN('Library Prep'!$K$12)&gt;0, LEN(TRIM('Library Prep'!$B99)) &gt; 0), IF('Library Prep'!$K$12="CD", 'Library Prep'!$L99, RIGHT('Library Prep'!$K99, 1)), "")</f>
        <v/>
      </c>
      <c r="D104" t="str">
        <f>IF(LEN($C104)=0, "", IF('Library Prep'!$K$12 = "CD", VLOOKUP($C104, Indices!$G$8:$I$103, 2, FALSE), 'Library Prep'!$L99))</f>
        <v/>
      </c>
      <c r="E104" t="str">
        <f ca="1">IF(AND('Library Prep'!$K$12="CD", LEN(D104)&gt;0), VLOOKUP(D104, Indices!$E$8:$F$795, 2, FALSE), IF(LEN(D104)&gt;0, MID(VLOOKUP(D104, OFFSET(Indices!$G$8:$I$103, 0, MATCH("UD-" &amp; $C104, Indices!$G$6:$S$6,0)-1), 2,FALSE), 1, 7), ""))</f>
        <v/>
      </c>
      <c r="F104" t="str">
        <f ca="1">IF(AND('Library Prep'!$K$12="CD", LEN($C104)&gt;0), VLOOKUP($C104, Indices!$G$8:$I$103, 3, FALSE), IF(AND(LEN($C104)&gt;0, LEN($E104)&gt;0), VLOOKUP($E104&amp;"-7", Indices!$E:$F, 2,FALSE), ""))</f>
        <v/>
      </c>
      <c r="G104" t="str">
        <f ca="1">IF(AND('Library Prep'!$K$12="CD", LEN(F104)&gt;0), VLOOKUP(F104, Indices!$E$8:$F$795, 2, FALSE), E104)</f>
        <v/>
      </c>
      <c r="H104" t="str">
        <f ca="1">IF(AND('Library Prep'!$K$12 = "CD", LEN('Library Prep'!$B99)&gt;0), 'Library Prep'!$D99&amp;"", IF(LEN($G104)&gt;0, VLOOKUP(G104&amp;"-5", Indices!$E:$F, 2,FALSE), ""))</f>
        <v/>
      </c>
      <c r="I104" t="str">
        <f>IF(AND('Library Prep'!$K$12 &lt;&gt; "CD", LEN('Library Prep'!$D99)&gt;0), 'Library Prep'!$D99, "")</f>
        <v/>
      </c>
    </row>
    <row r="105" spans="1:9" x14ac:dyDescent="0.3">
      <c r="A105" t="str">
        <f>IF(AND(LEN(TRIM('Library Prep'!$C$2)) &gt; 0, LEN(TRIM('Library Prep'!$B100))&gt;0), 'Library Prep'!$B100 &amp; "-" &amp; 'Library Prep'!$C$2, "")</f>
        <v/>
      </c>
      <c r="C105" t="str">
        <f>IF(AND(LEN('Library Prep'!$K$12)&gt;0, LEN(TRIM('Library Prep'!$B100)) &gt; 0), IF('Library Prep'!$K$12="CD", 'Library Prep'!$L100, RIGHT('Library Prep'!$K100, 1)), "")</f>
        <v/>
      </c>
      <c r="D105" t="str">
        <f>IF(LEN($C105)=0, "", IF('Library Prep'!$K$12 = "CD", VLOOKUP($C105, Indices!$G$8:$I$103, 2, FALSE), 'Library Prep'!$L100))</f>
        <v/>
      </c>
      <c r="E105" t="str">
        <f ca="1">IF(AND('Library Prep'!$K$12="CD", LEN(D105)&gt;0), VLOOKUP(D105, Indices!$E$8:$F$795, 2, FALSE), IF(LEN(D105)&gt;0, MID(VLOOKUP(D105, OFFSET(Indices!$G$8:$I$103, 0, MATCH("UD-" &amp; $C105, Indices!$G$6:$S$6,0)-1), 2,FALSE), 1, 7), ""))</f>
        <v/>
      </c>
      <c r="F105" t="str">
        <f ca="1">IF(AND('Library Prep'!$K$12="CD", LEN($C105)&gt;0), VLOOKUP($C105, Indices!$G$8:$I$103, 3, FALSE), IF(AND(LEN($C105)&gt;0, LEN($E105)&gt;0), VLOOKUP($E105&amp;"-7", Indices!$E:$F, 2,FALSE), ""))</f>
        <v/>
      </c>
      <c r="G105" t="str">
        <f ca="1">IF(AND('Library Prep'!$K$12="CD", LEN(F105)&gt;0), VLOOKUP(F105, Indices!$E$8:$F$795, 2, FALSE), E105)</f>
        <v/>
      </c>
      <c r="H105" t="str">
        <f ca="1">IF(AND('Library Prep'!$K$12 = "CD", LEN('Library Prep'!$B100)&gt;0), 'Library Prep'!$D100&amp;"", IF(LEN($G105)&gt;0, VLOOKUP(G105&amp;"-5", Indices!$E:$F, 2,FALSE), ""))</f>
        <v/>
      </c>
      <c r="I105" t="str">
        <f>IF(AND('Library Prep'!$K$12 &lt;&gt; "CD", LEN('Library Prep'!$D100)&gt;0), 'Library Prep'!$D100, "")</f>
        <v/>
      </c>
    </row>
    <row r="106" spans="1:9" x14ac:dyDescent="0.3">
      <c r="A106" t="str">
        <f>IF(AND(LEN(TRIM('Library Prep'!$C$2)) &gt; 0, LEN(TRIM('Library Prep'!$B101))&gt;0), 'Library Prep'!$B101 &amp; "-" &amp; 'Library Prep'!$C$2, "")</f>
        <v/>
      </c>
      <c r="C106" t="str">
        <f>IF(AND(LEN('Library Prep'!$K$12)&gt;0, LEN(TRIM('Library Prep'!$B101)) &gt; 0), IF('Library Prep'!$K$12="CD", 'Library Prep'!$L101, RIGHT('Library Prep'!$K101, 1)), "")</f>
        <v/>
      </c>
      <c r="D106" t="str">
        <f>IF(LEN($C106)=0, "", IF('Library Prep'!$K$12 = "CD", VLOOKUP($C106, Indices!$G$8:$I$103, 2, FALSE), 'Library Prep'!$L101))</f>
        <v/>
      </c>
      <c r="E106" t="str">
        <f ca="1">IF(AND('Library Prep'!$K$12="CD", LEN(D106)&gt;0), VLOOKUP(D106, Indices!$E$8:$F$795, 2, FALSE), IF(LEN(D106)&gt;0, MID(VLOOKUP(D106, OFFSET(Indices!$G$8:$I$103, 0, MATCH("UD-" &amp; $C106, Indices!$G$6:$S$6,0)-1), 2,FALSE), 1, 7), ""))</f>
        <v/>
      </c>
      <c r="F106" t="str">
        <f ca="1">IF(AND('Library Prep'!$K$12="CD", LEN($C106)&gt;0), VLOOKUP($C106, Indices!$G$8:$I$103, 3, FALSE), IF(AND(LEN($C106)&gt;0, LEN($E106)&gt;0), VLOOKUP($E106&amp;"-7", Indices!$E:$F, 2,FALSE), ""))</f>
        <v/>
      </c>
      <c r="G106" t="str">
        <f ca="1">IF(AND('Library Prep'!$K$12="CD", LEN(F106)&gt;0), VLOOKUP(F106, Indices!$E$8:$F$795, 2, FALSE), E106)</f>
        <v/>
      </c>
      <c r="H106" t="str">
        <f ca="1">IF(AND('Library Prep'!$K$12 = "CD", LEN('Library Prep'!$B101)&gt;0), 'Library Prep'!$D101&amp;"", IF(LEN($G106)&gt;0, VLOOKUP(G106&amp;"-5", Indices!$E:$F, 2,FALSE), ""))</f>
        <v/>
      </c>
      <c r="I106" t="str">
        <f>IF(AND('Library Prep'!$K$12 &lt;&gt; "CD", LEN('Library Prep'!$D101)&gt;0), 'Library Prep'!$D101, "")</f>
        <v/>
      </c>
    </row>
    <row r="107" spans="1:9" x14ac:dyDescent="0.3">
      <c r="A107" t="str">
        <f>IF(AND(LEN(TRIM('Library Prep'!$C$2)) &gt; 0, LEN(TRIM('Library Prep'!$B102))&gt;0), 'Library Prep'!$B102 &amp; "-" &amp; 'Library Prep'!$C$2, "")</f>
        <v/>
      </c>
      <c r="C107" t="str">
        <f>IF(AND(LEN('Library Prep'!$K$12)&gt;0, LEN(TRIM('Library Prep'!$B102)) &gt; 0), IF('Library Prep'!$K$12="CD", 'Library Prep'!$L102, RIGHT('Library Prep'!$K102, 1)), "")</f>
        <v/>
      </c>
      <c r="D107" t="str">
        <f>IF(LEN($C107)=0, "", IF('Library Prep'!$K$12 = "CD", VLOOKUP($C107, Indices!$G$8:$I$103, 2, FALSE), 'Library Prep'!$L102))</f>
        <v/>
      </c>
      <c r="E107" t="str">
        <f ca="1">IF(AND('Library Prep'!$K$12="CD", LEN(D107)&gt;0), VLOOKUP(D107, Indices!$E$8:$F$795, 2, FALSE), IF(LEN(D107)&gt;0, MID(VLOOKUP(D107, OFFSET(Indices!$G$8:$I$103, 0, MATCH("UD-" &amp; $C107, Indices!$G$6:$S$6,0)-1), 2,FALSE), 1, 7), ""))</f>
        <v/>
      </c>
      <c r="F107" t="str">
        <f ca="1">IF(AND('Library Prep'!$K$12="CD", LEN($C107)&gt;0), VLOOKUP($C107, Indices!$G$8:$I$103, 3, FALSE), IF(AND(LEN($C107)&gt;0, LEN($E107)&gt;0), VLOOKUP($E107&amp;"-7", Indices!$E:$F, 2,FALSE), ""))</f>
        <v/>
      </c>
      <c r="G107" t="str">
        <f ca="1">IF(AND('Library Prep'!$K$12="CD", LEN(F107)&gt;0), VLOOKUP(F107, Indices!$E$8:$F$795, 2, FALSE), E107)</f>
        <v/>
      </c>
      <c r="H107" t="str">
        <f ca="1">IF(AND('Library Prep'!$K$12 = "CD", LEN('Library Prep'!$B102)&gt;0), 'Library Prep'!$D102&amp;"", IF(LEN($G107)&gt;0, VLOOKUP(G107&amp;"-5", Indices!$E:$F, 2,FALSE), ""))</f>
        <v/>
      </c>
      <c r="I107" t="str">
        <f>IF(AND('Library Prep'!$K$12 &lt;&gt; "CD", LEN('Library Prep'!$D102)&gt;0), 'Library Prep'!$D102, "")</f>
        <v/>
      </c>
    </row>
    <row r="108" spans="1:9" x14ac:dyDescent="0.3">
      <c r="A108" t="str">
        <f>IF(AND(LEN(TRIM('Library Prep'!$C$2)) &gt; 0, LEN(TRIM('Library Prep'!$B103))&gt;0), 'Library Prep'!$B103 &amp; "-" &amp; 'Library Prep'!$C$2, "")</f>
        <v/>
      </c>
      <c r="C108" t="str">
        <f>IF(AND(LEN('Library Prep'!$K$12)&gt;0, LEN(TRIM('Library Prep'!$B103)) &gt; 0), IF('Library Prep'!$K$12="CD", 'Library Prep'!$L103, RIGHT('Library Prep'!$K103, 1)), "")</f>
        <v/>
      </c>
      <c r="D108" t="str">
        <f>IF(LEN($C108)=0, "", IF('Library Prep'!$K$12 = "CD", VLOOKUP($C108, Indices!$G$8:$I$103, 2, FALSE), 'Library Prep'!$L103))</f>
        <v/>
      </c>
      <c r="E108" t="str">
        <f ca="1">IF(AND('Library Prep'!$K$12="CD", LEN(D108)&gt;0), VLOOKUP(D108, Indices!$E$8:$F$795, 2, FALSE), IF(LEN(D108)&gt;0, MID(VLOOKUP(D108, OFFSET(Indices!$G$8:$I$103, 0, MATCH("UD-" &amp; $C108, Indices!$G$6:$S$6,0)-1), 2,FALSE), 1, 7), ""))</f>
        <v/>
      </c>
      <c r="F108" t="str">
        <f ca="1">IF(AND('Library Prep'!$K$12="CD", LEN($C108)&gt;0), VLOOKUP($C108, Indices!$G$8:$I$103, 3, FALSE), IF(AND(LEN($C108)&gt;0, LEN($E108)&gt;0), VLOOKUP($E108&amp;"-7", Indices!$E:$F, 2,FALSE), ""))</f>
        <v/>
      </c>
      <c r="G108" t="str">
        <f ca="1">IF(AND('Library Prep'!$K$12="CD", LEN(F108)&gt;0), VLOOKUP(F108, Indices!$E$8:$F$795, 2, FALSE), E108)</f>
        <v/>
      </c>
      <c r="H108" t="str">
        <f ca="1">IF(AND('Library Prep'!$K$12 = "CD", LEN('Library Prep'!$B103)&gt;0), 'Library Prep'!$D103&amp;"", IF(LEN($G108)&gt;0, VLOOKUP(G108&amp;"-5", Indices!$E:$F, 2,FALSE), ""))</f>
        <v/>
      </c>
      <c r="I108" t="str">
        <f>IF(AND('Library Prep'!$K$12 &lt;&gt; "CD", LEN('Library Prep'!$D103)&gt;0), 'Library Prep'!$D103, "")</f>
        <v/>
      </c>
    </row>
    <row r="109" spans="1:9" x14ac:dyDescent="0.3">
      <c r="A109" t="str">
        <f>IF(AND(LEN(TRIM('Library Prep'!$C$2)) &gt; 0, LEN(TRIM('Library Prep'!$B104))&gt;0), 'Library Prep'!$B104 &amp; "-" &amp; 'Library Prep'!$C$2, "")</f>
        <v/>
      </c>
      <c r="C109" t="str">
        <f>IF(AND(LEN('Library Prep'!$K$12)&gt;0, LEN(TRIM('Library Prep'!$B104)) &gt; 0), IF('Library Prep'!$K$12="CD", 'Library Prep'!$L104, RIGHT('Library Prep'!$K104, 1)), "")</f>
        <v/>
      </c>
      <c r="D109" t="str">
        <f>IF(LEN($C109)=0, "", IF('Library Prep'!$K$12 = "CD", VLOOKUP($C109, Indices!$G$8:$I$103, 2, FALSE), 'Library Prep'!$L104))</f>
        <v/>
      </c>
      <c r="E109" t="str">
        <f ca="1">IF(AND('Library Prep'!$K$12="CD", LEN(D109)&gt;0), VLOOKUP(D109, Indices!$E$8:$F$795, 2, FALSE), IF(LEN(D109)&gt;0, MID(VLOOKUP(D109, OFFSET(Indices!$G$8:$I$103, 0, MATCH("UD-" &amp; $C109, Indices!$G$6:$S$6,0)-1), 2,FALSE), 1, 7), ""))</f>
        <v/>
      </c>
      <c r="F109" t="str">
        <f ca="1">IF(AND('Library Prep'!$K$12="CD", LEN($C109)&gt;0), VLOOKUP($C109, Indices!$G$8:$I$103, 3, FALSE), IF(AND(LEN($C109)&gt;0, LEN($E109)&gt;0), VLOOKUP($E109&amp;"-7", Indices!$E:$F, 2,FALSE), ""))</f>
        <v/>
      </c>
      <c r="G109" t="str">
        <f ca="1">IF(AND('Library Prep'!$K$12="CD", LEN(F109)&gt;0), VLOOKUP(F109, Indices!$E$8:$F$795, 2, FALSE), E109)</f>
        <v/>
      </c>
      <c r="H109" t="str">
        <f ca="1">IF(AND('Library Prep'!$K$12 = "CD", LEN('Library Prep'!$B104)&gt;0), 'Library Prep'!$D104&amp;"", IF(LEN($G109)&gt;0, VLOOKUP(G109&amp;"-5", Indices!$E:$F, 2,FALSE), ""))</f>
        <v/>
      </c>
      <c r="I109" t="str">
        <f>IF(AND('Library Prep'!$K$12 &lt;&gt; "CD", LEN('Library Prep'!$D104)&gt;0), 'Library Prep'!$D104, "")</f>
        <v/>
      </c>
    </row>
    <row r="110" spans="1:9" x14ac:dyDescent="0.3">
      <c r="A110" t="str">
        <f>IF(AND(LEN(TRIM('Library Prep'!$C$2)) &gt; 0, LEN(TRIM('Library Prep'!$B105))&gt;0), 'Library Prep'!$B105 &amp; "-" &amp; 'Library Prep'!$C$2, "")</f>
        <v/>
      </c>
      <c r="C110" t="str">
        <f>IF(AND(LEN('Library Prep'!$K$12)&gt;0, LEN(TRIM('Library Prep'!$B105)) &gt; 0), IF('Library Prep'!$K$12="CD", 'Library Prep'!$L105, RIGHT('Library Prep'!$K105, 1)), "")</f>
        <v/>
      </c>
      <c r="D110" t="str">
        <f>IF(LEN($C110)=0, "", IF('Library Prep'!$K$12 = "CD", VLOOKUP($C110, Indices!$G$8:$I$103, 2, FALSE), 'Library Prep'!$L105))</f>
        <v/>
      </c>
      <c r="E110" t="str">
        <f ca="1">IF(AND('Library Prep'!$K$12="CD", LEN(D110)&gt;0), VLOOKUP(D110, Indices!$E$8:$F$795, 2, FALSE), IF(LEN(D110)&gt;0, MID(VLOOKUP(D110, OFFSET(Indices!$G$8:$I$103, 0, MATCH("UD-" &amp; $C110, Indices!$G$6:$S$6,0)-1), 2,FALSE), 1, 7), ""))</f>
        <v/>
      </c>
      <c r="F110" t="str">
        <f ca="1">IF(AND('Library Prep'!$K$12="CD", LEN($C110)&gt;0), VLOOKUP($C110, Indices!$G$8:$I$103, 3, FALSE), IF(AND(LEN($C110)&gt;0, LEN($E110)&gt;0), VLOOKUP($E110&amp;"-7", Indices!$E:$F, 2,FALSE), ""))</f>
        <v/>
      </c>
      <c r="G110" t="str">
        <f ca="1">IF(AND('Library Prep'!$K$12="CD", LEN(F110)&gt;0), VLOOKUP(F110, Indices!$E$8:$F$795, 2, FALSE), E110)</f>
        <v/>
      </c>
      <c r="H110" t="str">
        <f ca="1">IF(AND('Library Prep'!$K$12 = "CD", LEN('Library Prep'!$B105)&gt;0), 'Library Prep'!$D105&amp;"", IF(LEN($G110)&gt;0, VLOOKUP(G110&amp;"-5", Indices!$E:$F, 2,FALSE), ""))</f>
        <v/>
      </c>
      <c r="I110" t="str">
        <f>IF(AND('Library Prep'!$K$12 &lt;&gt; "CD", LEN('Library Prep'!$D105)&gt;0), 'Library Prep'!$D105, "")</f>
        <v/>
      </c>
    </row>
    <row r="111" spans="1:9" x14ac:dyDescent="0.3">
      <c r="A111" t="str">
        <f>IF(AND(LEN(TRIM('Library Prep'!$C$2)) &gt; 0, LEN(TRIM('Library Prep'!$B106))&gt;0), 'Library Prep'!$B106 &amp; "-" &amp; 'Library Prep'!$C$2, "")</f>
        <v/>
      </c>
      <c r="C111" t="str">
        <f>IF(AND(LEN('Library Prep'!$K$12)&gt;0, LEN(TRIM('Library Prep'!$B106)) &gt; 0), IF('Library Prep'!$K$12="CD", 'Library Prep'!$L106, RIGHT('Library Prep'!$K106, 1)), "")</f>
        <v/>
      </c>
      <c r="D111" t="str">
        <f>IF(LEN($C111)=0, "", IF('Library Prep'!$K$12 = "CD", VLOOKUP($C111, Indices!$G$8:$I$103, 2, FALSE), 'Library Prep'!$L106))</f>
        <v/>
      </c>
      <c r="E111" t="str">
        <f ca="1">IF(AND('Library Prep'!$K$12="CD", LEN(D111)&gt;0), VLOOKUP(D111, Indices!$E$8:$F$795, 2, FALSE), IF(LEN(D111)&gt;0, MID(VLOOKUP(D111, OFFSET(Indices!$G$8:$I$103, 0, MATCH("UD-" &amp; $C111, Indices!$G$6:$S$6,0)-1), 2,FALSE), 1, 7), ""))</f>
        <v/>
      </c>
      <c r="F111" t="str">
        <f ca="1">IF(AND('Library Prep'!$K$12="CD", LEN($C111)&gt;0), VLOOKUP($C111, Indices!$G$8:$I$103, 3, FALSE), IF(AND(LEN($C111)&gt;0, LEN($E111)&gt;0), VLOOKUP($E111&amp;"-7", Indices!$E:$F, 2,FALSE), ""))</f>
        <v/>
      </c>
      <c r="G111" t="str">
        <f ca="1">IF(AND('Library Prep'!$K$12="CD", LEN(F111)&gt;0), VLOOKUP(F111, Indices!$E$8:$F$795, 2, FALSE), E111)</f>
        <v/>
      </c>
      <c r="H111" t="str">
        <f ca="1">IF(AND('Library Prep'!$K$12 = "CD", LEN('Library Prep'!$B106)&gt;0), 'Library Prep'!$D106&amp;"", IF(LEN($G111)&gt;0, VLOOKUP(G111&amp;"-5", Indices!$E:$F, 2,FALSE), ""))</f>
        <v/>
      </c>
      <c r="I111" t="str">
        <f>IF(AND('Library Prep'!$K$12 &lt;&gt; "CD", LEN('Library Prep'!$D106)&gt;0), 'Library Prep'!$D106, "")</f>
        <v/>
      </c>
    </row>
    <row r="112" spans="1:9" x14ac:dyDescent="0.3">
      <c r="A112" t="str">
        <f>IF(AND(LEN(TRIM('Library Prep'!$C$2)) &gt; 0, LEN(TRIM('Library Prep'!$B107))&gt;0), 'Library Prep'!$B107 &amp; "-" &amp; 'Library Prep'!$C$2, "")</f>
        <v/>
      </c>
      <c r="C112" t="str">
        <f>IF(AND(LEN('Library Prep'!$K$12)&gt;0, LEN(TRIM('Library Prep'!$B107)) &gt; 0), IF('Library Prep'!$K$12="CD", 'Library Prep'!$L107, RIGHT('Library Prep'!$K107, 1)), "")</f>
        <v/>
      </c>
      <c r="D112" t="str">
        <f>IF(LEN($C112)=0, "", IF('Library Prep'!$K$12 = "CD", VLOOKUP($C112, Indices!$G$8:$I$103, 2, FALSE), 'Library Prep'!$L107))</f>
        <v/>
      </c>
      <c r="E112" t="str">
        <f ca="1">IF(AND('Library Prep'!$K$12="CD", LEN(D112)&gt;0), VLOOKUP(D112, Indices!$E$8:$F$795, 2, FALSE), IF(LEN(D112)&gt;0, MID(VLOOKUP(D112, OFFSET(Indices!$G$8:$I$103, 0, MATCH("UD-" &amp; $C112, Indices!$G$6:$S$6,0)-1), 2,FALSE), 1, 7), ""))</f>
        <v/>
      </c>
      <c r="F112" t="str">
        <f ca="1">IF(AND('Library Prep'!$K$12="CD", LEN($C112)&gt;0), VLOOKUP($C112, Indices!$G$8:$I$103, 3, FALSE), IF(AND(LEN($C112)&gt;0, LEN($E112)&gt;0), VLOOKUP($E112&amp;"-7", Indices!$E:$F, 2,FALSE), ""))</f>
        <v/>
      </c>
      <c r="G112" t="str">
        <f ca="1">IF(AND('Library Prep'!$K$12="CD", LEN(F112)&gt;0), VLOOKUP(F112, Indices!$E$8:$F$795, 2, FALSE), E112)</f>
        <v/>
      </c>
      <c r="H112" t="str">
        <f ca="1">IF(AND('Library Prep'!$K$12 = "CD", LEN('Library Prep'!$B107)&gt;0), 'Library Prep'!$D107&amp;"", IF(LEN($G112)&gt;0, VLOOKUP(G112&amp;"-5", Indices!$E:$F, 2,FALSE), ""))</f>
        <v/>
      </c>
      <c r="I112" t="str">
        <f>IF(AND('Library Prep'!$K$12 &lt;&gt; "CD", LEN('Library Prep'!$D107)&gt;0), 'Library Prep'!$D107, "")</f>
        <v/>
      </c>
    </row>
    <row r="113" spans="1:9" x14ac:dyDescent="0.3">
      <c r="A113" t="str">
        <f>IF(AND(LEN(TRIM('Library Prep'!$C$2)) &gt; 0, LEN(TRIM('Library Prep'!$B108))&gt;0), 'Library Prep'!$B108 &amp; "-" &amp; 'Library Prep'!$C$2, "")</f>
        <v/>
      </c>
      <c r="C113" t="str">
        <f>IF(AND(LEN('Library Prep'!$K$12)&gt;0, LEN(TRIM('Library Prep'!$B108)) &gt; 0), IF('Library Prep'!$K$12="CD", 'Library Prep'!$L108, RIGHT('Library Prep'!$K108, 1)), "")</f>
        <v/>
      </c>
      <c r="D113" t="str">
        <f>IF(LEN($C113)=0, "", IF('Library Prep'!$K$12 = "CD", VLOOKUP($C113, Indices!$G$8:$I$103, 2, FALSE), 'Library Prep'!$L108))</f>
        <v/>
      </c>
      <c r="E113" t="str">
        <f ca="1">IF(AND('Library Prep'!$K$12="CD", LEN(D113)&gt;0), VLOOKUP(D113, Indices!$E$8:$F$795, 2, FALSE), IF(LEN(D113)&gt;0, MID(VLOOKUP(D113, OFFSET(Indices!$G$8:$I$103, 0, MATCH("UD-" &amp; $C113, Indices!$G$6:$S$6,0)-1), 2,FALSE), 1, 7), ""))</f>
        <v/>
      </c>
      <c r="F113" t="str">
        <f ca="1">IF(AND('Library Prep'!$K$12="CD", LEN($C113)&gt;0), VLOOKUP($C113, Indices!$G$8:$I$103, 3, FALSE), IF(AND(LEN($C113)&gt;0, LEN($E113)&gt;0), VLOOKUP($E113&amp;"-7", Indices!$E:$F, 2,FALSE), ""))</f>
        <v/>
      </c>
      <c r="G113" t="str">
        <f ca="1">IF(AND('Library Prep'!$K$12="CD", LEN(F113)&gt;0), VLOOKUP(F113, Indices!$E$8:$F$795, 2, FALSE), E113)</f>
        <v/>
      </c>
      <c r="H113" t="str">
        <f ca="1">IF(AND('Library Prep'!$K$12 = "CD", LEN('Library Prep'!$B108)&gt;0), 'Library Prep'!$D108&amp;"", IF(LEN($G113)&gt;0, VLOOKUP(G113&amp;"-5", Indices!$E:$F, 2,FALSE), ""))</f>
        <v/>
      </c>
      <c r="I113" t="str">
        <f>IF(AND('Library Prep'!$K$12 &lt;&gt; "CD", LEN('Library Prep'!$D108)&gt;0), 'Library Prep'!$D108, "")</f>
        <v/>
      </c>
    </row>
    <row r="114" spans="1:9" x14ac:dyDescent="0.3">
      <c r="A114" t="str">
        <f>IF(AND(LEN(TRIM('Library Prep'!$C$2)) &gt; 0, LEN(TRIM('Library Prep'!$B109))&gt;0), 'Library Prep'!$B109 &amp; "-" &amp; 'Library Prep'!$C$2, "")</f>
        <v/>
      </c>
      <c r="C114" t="str">
        <f>IF(AND(LEN('Library Prep'!$K$12)&gt;0, LEN(TRIM('Library Prep'!$B109)) &gt; 0), IF('Library Prep'!$K$12="CD", 'Library Prep'!$L109, RIGHT('Library Prep'!$K109, 1)), "")</f>
        <v/>
      </c>
      <c r="D114" t="str">
        <f>IF(LEN($C114)=0, "", IF('Library Prep'!$K$12 = "CD", VLOOKUP($C114, Indices!$G$8:$I$103, 2, FALSE), 'Library Prep'!$L109))</f>
        <v/>
      </c>
      <c r="E114" t="str">
        <f ca="1">IF(AND('Library Prep'!$K$12="CD", LEN(D114)&gt;0), VLOOKUP(D114, Indices!$E$8:$F$795, 2, FALSE), IF(LEN(D114)&gt;0, MID(VLOOKUP(D114, OFFSET(Indices!$G$8:$I$103, 0, MATCH("UD-" &amp; $C114, Indices!$G$6:$S$6,0)-1), 2,FALSE), 1, 7), ""))</f>
        <v/>
      </c>
      <c r="F114" t="str">
        <f ca="1">IF(AND('Library Prep'!$K$12="CD", LEN($C114)&gt;0), VLOOKUP($C114, Indices!$G$8:$I$103, 3, FALSE), IF(AND(LEN($C114)&gt;0, LEN($E114)&gt;0), VLOOKUP($E114&amp;"-7", Indices!$E:$F, 2,FALSE), ""))</f>
        <v/>
      </c>
      <c r="G114" t="str">
        <f ca="1">IF(AND('Library Prep'!$K$12="CD", LEN(F114)&gt;0), VLOOKUP(F114, Indices!$E$8:$F$795, 2, FALSE), E114)</f>
        <v/>
      </c>
      <c r="H114" t="str">
        <f ca="1">IF(AND('Library Prep'!$K$12 = "CD", LEN('Library Prep'!$B109)&gt;0), 'Library Prep'!$D109&amp;"", IF(LEN($G114)&gt;0, VLOOKUP(G114&amp;"-5", Indices!$E:$F, 2,FALSE), ""))</f>
        <v/>
      </c>
      <c r="I114" t="str">
        <f>IF(AND('Library Prep'!$K$12 &lt;&gt; "CD", LEN('Library Prep'!$D109)&gt;0), 'Library Prep'!$D109, "")</f>
        <v/>
      </c>
    </row>
    <row r="115" spans="1:9" x14ac:dyDescent="0.3">
      <c r="A115" t="str">
        <f>IF(AND(LEN(TRIM('Library Prep'!$C$2)) &gt; 0, LEN(TRIM('Library Prep'!$B110))&gt;0), 'Library Prep'!$B110 &amp; "-" &amp; 'Library Prep'!$C$2, "")</f>
        <v/>
      </c>
      <c r="C115" t="str">
        <f>IF(AND(LEN('Library Prep'!$K$12)&gt;0, LEN(TRIM('Library Prep'!$B110)) &gt; 0), IF('Library Prep'!$K$12="CD", 'Library Prep'!$L110, RIGHT('Library Prep'!$K110, 1)), "")</f>
        <v/>
      </c>
      <c r="D115" t="str">
        <f>IF(LEN($C115)=0, "", IF('Library Prep'!$K$12 = "CD", VLOOKUP($C115, Indices!$G$8:$I$103, 2, FALSE), 'Library Prep'!$L110))</f>
        <v/>
      </c>
      <c r="E115" t="str">
        <f ca="1">IF(AND('Library Prep'!$K$12="CD", LEN(D115)&gt;0), VLOOKUP(D115, Indices!$E$8:$F$795, 2, FALSE), IF(LEN(D115)&gt;0, MID(VLOOKUP(D115, OFFSET(Indices!$G$8:$I$103, 0, MATCH("UD-" &amp; $C115, Indices!$G$6:$S$6,0)-1), 2,FALSE), 1, 7), ""))</f>
        <v/>
      </c>
      <c r="F115" t="str">
        <f ca="1">IF(AND('Library Prep'!$K$12="CD", LEN($C115)&gt;0), VLOOKUP($C115, Indices!$G$8:$I$103, 3, FALSE), IF(AND(LEN($C115)&gt;0, LEN($E115)&gt;0), VLOOKUP($E115&amp;"-7", Indices!$E:$F, 2,FALSE), ""))</f>
        <v/>
      </c>
      <c r="G115" t="str">
        <f ca="1">IF(AND('Library Prep'!$K$12="CD", LEN(F115)&gt;0), VLOOKUP(F115, Indices!$E$8:$F$795, 2, FALSE), E115)</f>
        <v/>
      </c>
      <c r="H115" t="str">
        <f ca="1">IF(AND('Library Prep'!$K$12 = "CD", LEN('Library Prep'!$B110)&gt;0), 'Library Prep'!$D110&amp;"", IF(LEN($G115)&gt;0, VLOOKUP(G115&amp;"-5", Indices!$E:$F, 2,FALSE), ""))</f>
        <v/>
      </c>
      <c r="I115" t="str">
        <f>IF(AND('Library Prep'!$K$12 &lt;&gt; "CD", LEN('Library Prep'!$D110)&gt;0), 'Library Prep'!$D110, "")</f>
        <v/>
      </c>
    </row>
    <row r="116" spans="1:9" x14ac:dyDescent="0.3">
      <c r="A116" t="str">
        <f>IF(AND(LEN(TRIM('Library Prep'!$C$2)) &gt; 0, LEN(TRIM('Library Prep'!$B111))&gt;0), 'Library Prep'!$B111 &amp; "-" &amp; 'Library Prep'!$C$2, "")</f>
        <v/>
      </c>
      <c r="C116" t="str">
        <f>IF(AND(LEN('Library Prep'!$K$12)&gt;0, LEN(TRIM('Library Prep'!$B111)) &gt; 0), IF('Library Prep'!$K$12="CD", 'Library Prep'!$L111, RIGHT('Library Prep'!$K111, 1)), "")</f>
        <v/>
      </c>
      <c r="D116" t="str">
        <f>IF(LEN($C116)=0, "", IF('Library Prep'!$K$12 = "CD", VLOOKUP($C116, Indices!$G$8:$I$103, 2, FALSE), 'Library Prep'!$L111))</f>
        <v/>
      </c>
      <c r="E116" t="str">
        <f ca="1">IF(AND('Library Prep'!$K$12="CD", LEN(D116)&gt;0), VLOOKUP(D116, Indices!$E$8:$F$795, 2, FALSE), IF(LEN(D116)&gt;0, MID(VLOOKUP(D116, OFFSET(Indices!$G$8:$I$103, 0, MATCH("UD-" &amp; $C116, Indices!$G$6:$S$6,0)-1), 2,FALSE), 1, 7), ""))</f>
        <v/>
      </c>
      <c r="F116" t="str">
        <f ca="1">IF(AND('Library Prep'!$K$12="CD", LEN($C116)&gt;0), VLOOKUP($C116, Indices!$G$8:$I$103, 3, FALSE), IF(AND(LEN($C116)&gt;0, LEN($E116)&gt;0), VLOOKUP($E116&amp;"-7", Indices!$E:$F, 2,FALSE), ""))</f>
        <v/>
      </c>
      <c r="G116" t="str">
        <f ca="1">IF(AND('Library Prep'!$K$12="CD", LEN(F116)&gt;0), VLOOKUP(F116, Indices!$E$8:$F$795, 2, FALSE), E116)</f>
        <v/>
      </c>
      <c r="H116" t="str">
        <f ca="1">IF(AND('Library Prep'!$K$12 = "CD", LEN('Library Prep'!$B111)&gt;0), 'Library Prep'!$D111&amp;"", IF(LEN($G116)&gt;0, VLOOKUP(G116&amp;"-5", Indices!$E:$F, 2,FALSE), ""))</f>
        <v/>
      </c>
      <c r="I116" t="str">
        <f>IF(AND('Library Prep'!$K$12 &lt;&gt; "CD", LEN('Library Prep'!$D111)&gt;0), 'Library Prep'!$D111, "")</f>
        <v/>
      </c>
    </row>
    <row r="117" spans="1:9" x14ac:dyDescent="0.3">
      <c r="A117" t="str">
        <f>IF(AND(LEN(TRIM('Library Prep'!$C$2)) &gt; 0, LEN(TRIM('Library Prep'!$B112))&gt;0), 'Library Prep'!$B112 &amp; "-" &amp; 'Library Prep'!$C$2, "")</f>
        <v/>
      </c>
      <c r="C117" t="str">
        <f>IF(AND(LEN('Library Prep'!$K$12)&gt;0, LEN(TRIM('Library Prep'!$B112)) &gt; 0), IF('Library Prep'!$K$12="CD", 'Library Prep'!$L112, RIGHT('Library Prep'!$K112, 1)), "")</f>
        <v/>
      </c>
      <c r="D117" t="str">
        <f>IF(LEN($C117)=0, "", IF('Library Prep'!$K$12 = "CD", VLOOKUP($C117, Indices!$G$8:$I$103, 2, FALSE), 'Library Prep'!$L112))</f>
        <v/>
      </c>
      <c r="E117" t="str">
        <f ca="1">IF(AND('Library Prep'!$K$12="CD", LEN(D117)&gt;0), VLOOKUP(D117, Indices!$E$8:$F$795, 2, FALSE), IF(LEN(D117)&gt;0, MID(VLOOKUP(D117, OFFSET(Indices!$G$8:$I$103, 0, MATCH("UD-" &amp; $C117, Indices!$G$6:$S$6,0)-1), 2,FALSE), 1, 7), ""))</f>
        <v/>
      </c>
      <c r="F117" t="str">
        <f ca="1">IF(AND('Library Prep'!$K$12="CD", LEN($C117)&gt;0), VLOOKUP($C117, Indices!$G$8:$I$103, 3, FALSE), IF(AND(LEN($C117)&gt;0, LEN($E117)&gt;0), VLOOKUP($E117&amp;"-7", Indices!$E:$F, 2,FALSE), ""))</f>
        <v/>
      </c>
      <c r="G117" t="str">
        <f ca="1">IF(AND('Library Prep'!$K$12="CD", LEN(F117)&gt;0), VLOOKUP(F117, Indices!$E$8:$F$795, 2, FALSE), E117)</f>
        <v/>
      </c>
      <c r="H117" t="str">
        <f ca="1">IF(AND('Library Prep'!$K$12 = "CD", LEN('Library Prep'!$B112)&gt;0), 'Library Prep'!$D112&amp;"", IF(LEN($G117)&gt;0, VLOOKUP(G117&amp;"-5", Indices!$E:$F, 2,FALSE), ""))</f>
        <v/>
      </c>
      <c r="I117" t="str">
        <f>IF(AND('Library Prep'!$K$12 &lt;&gt; "CD", LEN('Library Prep'!$D112)&gt;0), 'Library Prep'!$D112, "")</f>
        <v/>
      </c>
    </row>
    <row r="118" spans="1:9" x14ac:dyDescent="0.3">
      <c r="A118" t="str">
        <f>IF(AND(LEN(TRIM('Library Prep'!$C$2)) &gt; 0, LEN(TRIM('Library Prep'!$B113))&gt;0), 'Library Prep'!$B113 &amp; "-" &amp; 'Library Prep'!$C$2, "")</f>
        <v/>
      </c>
      <c r="C118" t="str">
        <f>IF(AND(LEN('Library Prep'!$K$12)&gt;0, LEN(TRIM('Library Prep'!$B113)) &gt; 0), IF('Library Prep'!$K$12="CD", 'Library Prep'!$L113, RIGHT('Library Prep'!$K113, 1)), "")</f>
        <v/>
      </c>
      <c r="D118" t="str">
        <f>IF(LEN($C118)=0, "", IF('Library Prep'!$K$12 = "CD", VLOOKUP($C118, Indices!$G$8:$I$103, 2, FALSE), 'Library Prep'!$L113))</f>
        <v/>
      </c>
      <c r="E118" t="str">
        <f ca="1">IF(AND('Library Prep'!$K$12="CD", LEN(D118)&gt;0), VLOOKUP(D118, Indices!$E$8:$F$795, 2, FALSE), IF(LEN(D118)&gt;0, MID(VLOOKUP(D118, OFFSET(Indices!$G$8:$I$103, 0, MATCH("UD-" &amp; $C118, Indices!$G$6:$S$6,0)-1), 2,FALSE), 1, 7), ""))</f>
        <v/>
      </c>
      <c r="F118" t="str">
        <f ca="1">IF(AND('Library Prep'!$K$12="CD", LEN($C118)&gt;0), VLOOKUP($C118, Indices!$G$8:$I$103, 3, FALSE), IF(AND(LEN($C118)&gt;0, LEN($E118)&gt;0), VLOOKUP($E118&amp;"-7", Indices!$E:$F, 2,FALSE), ""))</f>
        <v/>
      </c>
      <c r="G118" t="str">
        <f ca="1">IF(AND('Library Prep'!$K$12="CD", LEN(F118)&gt;0), VLOOKUP(F118, Indices!$E$8:$F$795, 2, FALSE), E118)</f>
        <v/>
      </c>
      <c r="H118" t="str">
        <f ca="1">IF(AND('Library Prep'!$K$12 = "CD", LEN('Library Prep'!$B113)&gt;0), 'Library Prep'!$D113&amp;"", IF(LEN($G118)&gt;0, VLOOKUP(G118&amp;"-5", Indices!$E:$F, 2,FALSE), ""))</f>
        <v/>
      </c>
      <c r="I118" t="str">
        <f>IF(AND('Library Prep'!$K$12 &lt;&gt; "CD", LEN('Library Prep'!$D113)&gt;0), 'Library Prep'!$D113, "")</f>
        <v/>
      </c>
    </row>
    <row r="119" spans="1:9" x14ac:dyDescent="0.3">
      <c r="A119" t="str">
        <f>IF(AND(LEN(TRIM('Library Prep'!$C$2)) &gt; 0, LEN(TRIM('Library Prep'!$B114))&gt;0), 'Library Prep'!$B114 &amp; "-" &amp; 'Library Prep'!$C$2, "")</f>
        <v/>
      </c>
      <c r="C119" t="str">
        <f>IF(AND(LEN('Library Prep'!$K$12)&gt;0, LEN(TRIM('Library Prep'!$B114)) &gt; 0), IF('Library Prep'!$K$12="CD", 'Library Prep'!$L114, RIGHT('Library Prep'!$K114, 1)), "")</f>
        <v/>
      </c>
      <c r="D119" t="str">
        <f>IF(LEN($C119)=0, "", IF('Library Prep'!$K$12 = "CD", VLOOKUP($C119, Indices!$G$8:$I$103, 2, FALSE), 'Library Prep'!$L114))</f>
        <v/>
      </c>
      <c r="E119" t="str">
        <f ca="1">IF(AND('Library Prep'!$K$12="CD", LEN(D119)&gt;0), VLOOKUP(D119, Indices!$E$8:$F$795, 2, FALSE), IF(LEN(D119)&gt;0, MID(VLOOKUP(D119, OFFSET(Indices!$G$8:$I$103, 0, MATCH("UD-" &amp; $C119, Indices!$G$6:$S$6,0)-1), 2,FALSE), 1, 7), ""))</f>
        <v/>
      </c>
      <c r="F119" t="str">
        <f ca="1">IF(AND('Library Prep'!$K$12="CD", LEN($C119)&gt;0), VLOOKUP($C119, Indices!$G$8:$I$103, 3, FALSE), IF(AND(LEN($C119)&gt;0, LEN($E119)&gt;0), VLOOKUP($E119&amp;"-7", Indices!$E:$F, 2,FALSE), ""))</f>
        <v/>
      </c>
      <c r="G119" t="str">
        <f ca="1">IF(AND('Library Prep'!$K$12="CD", LEN(F119)&gt;0), VLOOKUP(F119, Indices!$E$8:$F$795, 2, FALSE), E119)</f>
        <v/>
      </c>
      <c r="H119" t="str">
        <f ca="1">IF(AND('Library Prep'!$K$12 = "CD", LEN('Library Prep'!$B114)&gt;0), 'Library Prep'!$D114&amp;"", IF(LEN($G119)&gt;0, VLOOKUP(G119&amp;"-5", Indices!$E:$F, 2,FALSE), ""))</f>
        <v/>
      </c>
      <c r="I119" t="str">
        <f>IF(AND('Library Prep'!$K$12 &lt;&gt; "CD", LEN('Library Prep'!$D114)&gt;0), 'Library Prep'!$D114, "")</f>
        <v/>
      </c>
    </row>
    <row r="120" spans="1:9" x14ac:dyDescent="0.3">
      <c r="A120" t="str">
        <f>IF(AND(LEN(TRIM('Library Prep'!$C$2)) &gt; 0, LEN(TRIM('Library Prep'!$B115))&gt;0), 'Library Prep'!$B115 &amp; "-" &amp; 'Library Prep'!$C$2, "")</f>
        <v/>
      </c>
      <c r="C120" t="str">
        <f>IF(AND(LEN('Library Prep'!$K$12)&gt;0, LEN(TRIM('Library Prep'!$B115)) &gt; 0), IF('Library Prep'!$K$12="CD", 'Library Prep'!$L115, RIGHT('Library Prep'!$K115, 1)), "")</f>
        <v/>
      </c>
      <c r="D120" t="str">
        <f>IF(LEN($C120)=0, "", IF('Library Prep'!$K$12 = "CD", VLOOKUP($C120, Indices!$G$8:$I$103, 2, FALSE), 'Library Prep'!$L115))</f>
        <v/>
      </c>
      <c r="E120" t="str">
        <f ca="1">IF(AND('Library Prep'!$K$12="CD", LEN(D120)&gt;0), VLOOKUP(D120, Indices!$E$8:$F$795, 2, FALSE), IF(LEN(D120)&gt;0, MID(VLOOKUP(D120, OFFSET(Indices!$G$8:$I$103, 0, MATCH("UD-" &amp; $C120, Indices!$G$6:$S$6,0)-1), 2,FALSE), 1, 7), ""))</f>
        <v/>
      </c>
      <c r="F120" t="str">
        <f ca="1">IF(AND('Library Prep'!$K$12="CD", LEN($C120)&gt;0), VLOOKUP($C120, Indices!$G$8:$I$103, 3, FALSE), IF(AND(LEN($C120)&gt;0, LEN($E120)&gt;0), VLOOKUP($E120&amp;"-7", Indices!$E:$F, 2,FALSE), ""))</f>
        <v/>
      </c>
      <c r="G120" t="str">
        <f ca="1">IF(AND('Library Prep'!$K$12="CD", LEN(F120)&gt;0), VLOOKUP(F120, Indices!$E$8:$F$795, 2, FALSE), E120)</f>
        <v/>
      </c>
      <c r="H120" t="str">
        <f ca="1">IF(AND('Library Prep'!$K$12 = "CD", LEN('Library Prep'!$B115)&gt;0), 'Library Prep'!$D115&amp;"", IF(LEN($G120)&gt;0, VLOOKUP(G120&amp;"-5", Indices!$E:$F, 2,FALSE), ""))</f>
        <v/>
      </c>
      <c r="I120" t="str">
        <f>IF(AND('Library Prep'!$K$12 &lt;&gt; "CD", LEN('Library Prep'!$D115)&gt;0), 'Library Prep'!$D115, "")</f>
        <v/>
      </c>
    </row>
    <row r="121" spans="1:9" x14ac:dyDescent="0.3">
      <c r="A121" t="str">
        <f>IF(AND(LEN(TRIM('Library Prep'!$C$2)) &gt; 0, LEN(TRIM('Library Prep'!$B116))&gt;0), 'Library Prep'!$B116 &amp; "-" &amp; 'Library Prep'!$C$2, "")</f>
        <v/>
      </c>
      <c r="C121" t="str">
        <f>IF(AND(LEN('Library Prep'!$K$12)&gt;0, LEN(TRIM('Library Prep'!$B116)) &gt; 0), IF('Library Prep'!$K$12="CD", 'Library Prep'!$L116, RIGHT('Library Prep'!$K116, 1)), "")</f>
        <v/>
      </c>
      <c r="D121" t="str">
        <f>IF(LEN($C121)=0, "", IF('Library Prep'!$K$12 = "CD", VLOOKUP($C121, Indices!$G$8:$I$103, 2, FALSE), 'Library Prep'!$L116))</f>
        <v/>
      </c>
      <c r="E121" t="str">
        <f ca="1">IF(AND('Library Prep'!$K$12="CD", LEN(D121)&gt;0), VLOOKUP(D121, Indices!$E$8:$F$795, 2, FALSE), IF(LEN(D121)&gt;0, MID(VLOOKUP(D121, OFFSET(Indices!$G$8:$I$103, 0, MATCH("UD-" &amp; $C121, Indices!$G$6:$S$6,0)-1), 2,FALSE), 1, 7), ""))</f>
        <v/>
      </c>
      <c r="F121" t="str">
        <f ca="1">IF(AND('Library Prep'!$K$12="CD", LEN($C121)&gt;0), VLOOKUP($C121, Indices!$G$8:$I$103, 3, FALSE), IF(AND(LEN($C121)&gt;0, LEN($E121)&gt;0), VLOOKUP($E121&amp;"-7", Indices!$E:$F, 2,FALSE), ""))</f>
        <v/>
      </c>
      <c r="G121" t="str">
        <f ca="1">IF(AND('Library Prep'!$K$12="CD", LEN(F121)&gt;0), VLOOKUP(F121, Indices!$E$8:$F$795, 2, FALSE), E121)</f>
        <v/>
      </c>
      <c r="H121" t="str">
        <f ca="1">IF(AND('Library Prep'!$K$12 = "CD", LEN('Library Prep'!$B116)&gt;0), 'Library Prep'!$D116&amp;"", IF(LEN($G121)&gt;0, VLOOKUP(G121&amp;"-5", Indices!$E:$F, 2,FALSE), ""))</f>
        <v/>
      </c>
      <c r="I121" t="str">
        <f>IF(AND('Library Prep'!$K$12 &lt;&gt; "CD", LEN('Library Prep'!$D116)&gt;0), 'Library Prep'!$D116, "")</f>
        <v/>
      </c>
    </row>
    <row r="122" spans="1:9" x14ac:dyDescent="0.3">
      <c r="A122" t="str">
        <f>IF(AND(LEN(TRIM('Library Prep'!$C$2)) &gt; 0, LEN(TRIM('Library Prep'!$B117))&gt;0), 'Library Prep'!$B117 &amp; "-" &amp; 'Library Prep'!$C$2, "")</f>
        <v/>
      </c>
      <c r="C122" t="str">
        <f>IF(AND(LEN('Library Prep'!$K$12)&gt;0, LEN(TRIM('Library Prep'!$B117)) &gt; 0), IF('Library Prep'!$K$12="CD", 'Library Prep'!$L117, RIGHT('Library Prep'!$K117, 1)), "")</f>
        <v/>
      </c>
      <c r="D122" t="str">
        <f>IF(LEN($C122)=0, "", IF('Library Prep'!$K$12 = "CD", VLOOKUP($C122, Indices!$G$8:$I$103, 2, FALSE), 'Library Prep'!$L117))</f>
        <v/>
      </c>
      <c r="E122" t="str">
        <f ca="1">IF(AND('Library Prep'!$K$12="CD", LEN(D122)&gt;0), VLOOKUP(D122, Indices!$E$8:$F$795, 2, FALSE), IF(LEN(D122)&gt;0, MID(VLOOKUP(D122, OFFSET(Indices!$G$8:$I$103, 0, MATCH("UD-" &amp; $C122, Indices!$G$6:$S$6,0)-1), 2,FALSE), 1, 7), ""))</f>
        <v/>
      </c>
      <c r="F122" t="str">
        <f ca="1">IF(AND('Library Prep'!$K$12="CD", LEN($C122)&gt;0), VLOOKUP($C122, Indices!$G$8:$I$103, 3, FALSE), IF(AND(LEN($C122)&gt;0, LEN($E122)&gt;0), VLOOKUP($E122&amp;"-7", Indices!$E:$F, 2,FALSE), ""))</f>
        <v/>
      </c>
      <c r="G122" t="str">
        <f ca="1">IF(AND('Library Prep'!$K$12="CD", LEN(F122)&gt;0), VLOOKUP(F122, Indices!$E$8:$F$795, 2, FALSE), E122)</f>
        <v/>
      </c>
      <c r="H122" t="str">
        <f ca="1">IF(AND('Library Prep'!$K$12 = "CD", LEN('Library Prep'!$B117)&gt;0), 'Library Prep'!$D117&amp;"", IF(LEN($G122)&gt;0, VLOOKUP(G122&amp;"-5", Indices!$E:$F, 2,FALSE), ""))</f>
        <v/>
      </c>
      <c r="I122" t="str">
        <f>IF(AND('Library Prep'!$K$12 &lt;&gt; "CD", LEN('Library Prep'!$D117)&gt;0), 'Library Prep'!$D117, "")</f>
        <v/>
      </c>
    </row>
    <row r="123" spans="1:9" x14ac:dyDescent="0.3">
      <c r="A123" t="str">
        <f>IF(AND(LEN(TRIM('Library Prep'!$C$2)) &gt; 0, LEN(TRIM('Library Prep'!$B118))&gt;0), 'Library Prep'!$B118 &amp; "-" &amp; 'Library Prep'!$C$2, "")</f>
        <v/>
      </c>
      <c r="C123" t="str">
        <f>IF(AND(LEN('Library Prep'!$K$12)&gt;0, LEN(TRIM('Library Prep'!$B118)) &gt; 0), IF('Library Prep'!$K$12="CD", 'Library Prep'!$L118, RIGHT('Library Prep'!$K118, 1)), "")</f>
        <v/>
      </c>
      <c r="D123" t="str">
        <f>IF(LEN($C123)=0, "", IF('Library Prep'!$K$12 = "CD", VLOOKUP($C123, Indices!$G$8:$I$103, 2, FALSE), 'Library Prep'!$L118))</f>
        <v/>
      </c>
      <c r="E123" t="str">
        <f ca="1">IF(AND('Library Prep'!$K$12="CD", LEN(D123)&gt;0), VLOOKUP(D123, Indices!$E$8:$F$795, 2, FALSE), IF(LEN(D123)&gt;0, MID(VLOOKUP(D123, OFFSET(Indices!$G$8:$I$103, 0, MATCH("UD-" &amp; $C123, Indices!$G$6:$S$6,0)-1), 2,FALSE), 1, 7), ""))</f>
        <v/>
      </c>
      <c r="F123" t="str">
        <f ca="1">IF(AND('Library Prep'!$K$12="CD", LEN($C123)&gt;0), VLOOKUP($C123, Indices!$G$8:$I$103, 3, FALSE), IF(AND(LEN($C123)&gt;0, LEN($E123)&gt;0), VLOOKUP($E123&amp;"-7", Indices!$E:$F, 2,FALSE), ""))</f>
        <v/>
      </c>
      <c r="G123" t="str">
        <f ca="1">IF(AND('Library Prep'!$K$12="CD", LEN(F123)&gt;0), VLOOKUP(F123, Indices!$E$8:$F$795, 2, FALSE), E123)</f>
        <v/>
      </c>
      <c r="H123" t="str">
        <f ca="1">IF(AND('Library Prep'!$K$12 = "CD", LEN('Library Prep'!$B118)&gt;0), 'Library Prep'!$D118&amp;"", IF(LEN($G123)&gt;0, VLOOKUP(G123&amp;"-5", Indices!$E:$F, 2,FALSE), ""))</f>
        <v/>
      </c>
      <c r="I123" t="str">
        <f>IF(AND('Library Prep'!$K$12 &lt;&gt; "CD", LEN('Library Prep'!$D118)&gt;0), 'Library Prep'!$D118, "")</f>
        <v/>
      </c>
    </row>
    <row r="124" spans="1:9" x14ac:dyDescent="0.3">
      <c r="A124" t="str">
        <f>IF(AND(LEN(TRIM('Library Prep'!$C$2)) &gt; 0, LEN(TRIM('Library Prep'!$B119))&gt;0), 'Library Prep'!$B119 &amp; "-" &amp; 'Library Prep'!$C$2, "")</f>
        <v/>
      </c>
      <c r="C124" t="str">
        <f>IF(AND(LEN('Library Prep'!$K$12)&gt;0, LEN(TRIM('Library Prep'!$B119)) &gt; 0), IF('Library Prep'!$K$12="CD", 'Library Prep'!$L119, RIGHT('Library Prep'!$K119, 1)), "")</f>
        <v/>
      </c>
      <c r="D124" t="str">
        <f>IF(LEN($C124)=0, "", IF('Library Prep'!$K$12 = "CD", VLOOKUP($C124, Indices!$G$8:$I$103, 2, FALSE), 'Library Prep'!$L119))</f>
        <v/>
      </c>
      <c r="E124" t="str">
        <f ca="1">IF(AND('Library Prep'!$K$12="CD", LEN(D124)&gt;0), VLOOKUP(D124, Indices!$E$8:$F$795, 2, FALSE), IF(LEN(D124)&gt;0, MID(VLOOKUP(D124, OFFSET(Indices!$G$8:$I$103, 0, MATCH("UD-" &amp; $C124, Indices!$G$6:$S$6,0)-1), 2,FALSE), 1, 7), ""))</f>
        <v/>
      </c>
      <c r="F124" t="str">
        <f ca="1">IF(AND('Library Prep'!$K$12="CD", LEN($C124)&gt;0), VLOOKUP($C124, Indices!$G$8:$I$103, 3, FALSE), IF(AND(LEN($C124)&gt;0, LEN($E124)&gt;0), VLOOKUP($E124&amp;"-7", Indices!$E:$F, 2,FALSE), ""))</f>
        <v/>
      </c>
      <c r="G124" t="str">
        <f ca="1">IF(AND('Library Prep'!$K$12="CD", LEN(F124)&gt;0), VLOOKUP(F124, Indices!$E$8:$F$795, 2, FALSE), E124)</f>
        <v/>
      </c>
      <c r="H124" t="str">
        <f ca="1">IF(AND('Library Prep'!$K$12 = "CD", LEN('Library Prep'!$B119)&gt;0), 'Library Prep'!$D119&amp;"", IF(LEN($G124)&gt;0, VLOOKUP(G124&amp;"-5", Indices!$E:$F, 2,FALSE), ""))</f>
        <v/>
      </c>
      <c r="I124" t="str">
        <f>IF(AND('Library Prep'!$K$12 &lt;&gt; "CD", LEN('Library Prep'!$D119)&gt;0), 'Library Prep'!$D119, "")</f>
        <v/>
      </c>
    </row>
    <row r="125" spans="1:9" x14ac:dyDescent="0.3">
      <c r="A125" t="str">
        <f>IF(AND(LEN(TRIM('Library Prep'!$C$2)) &gt; 0, LEN(TRIM('Library Prep'!$B120))&gt;0), 'Library Prep'!$B120 &amp; "-" &amp; 'Library Prep'!$C$2, "")</f>
        <v/>
      </c>
      <c r="C125" t="str">
        <f>IF(AND(LEN('Library Prep'!$K$12)&gt;0, LEN(TRIM('Library Prep'!$B120)) &gt; 0), IF('Library Prep'!$K$12="CD", 'Library Prep'!$L120, RIGHT('Library Prep'!$K120, 1)), "")</f>
        <v/>
      </c>
      <c r="D125" t="str">
        <f>IF(LEN($C125)=0, "", IF('Library Prep'!$K$12 = "CD", VLOOKUP($C125, Indices!$G$8:$I$103, 2, FALSE), 'Library Prep'!$L120))</f>
        <v/>
      </c>
      <c r="E125" t="str">
        <f ca="1">IF(AND('Library Prep'!$K$12="CD", LEN(D125)&gt;0), VLOOKUP(D125, Indices!$E$8:$F$795, 2, FALSE), IF(LEN(D125)&gt;0, MID(VLOOKUP(D125, OFFSET(Indices!$G$8:$I$103, 0, MATCH("UD-" &amp; $C125, Indices!$G$6:$S$6,0)-1), 2,FALSE), 1, 7), ""))</f>
        <v/>
      </c>
      <c r="F125" t="str">
        <f ca="1">IF(AND('Library Prep'!$K$12="CD", LEN($C125)&gt;0), VLOOKUP($C125, Indices!$G$8:$I$103, 3, FALSE), IF(AND(LEN($C125)&gt;0, LEN($E125)&gt;0), VLOOKUP($E125&amp;"-7", Indices!$E:$F, 2,FALSE), ""))</f>
        <v/>
      </c>
      <c r="G125" t="str">
        <f ca="1">IF(AND('Library Prep'!$K$12="CD", LEN(F125)&gt;0), VLOOKUP(F125, Indices!$E$8:$F$795, 2, FALSE), E125)</f>
        <v/>
      </c>
      <c r="H125" t="str">
        <f ca="1">IF(AND('Library Prep'!$K$12 = "CD", LEN('Library Prep'!$B120)&gt;0), 'Library Prep'!$D120&amp;"", IF(LEN($G125)&gt;0, VLOOKUP(G125&amp;"-5", Indices!$E:$F, 2,FALSE), ""))</f>
        <v/>
      </c>
      <c r="I125" t="str">
        <f>IF(AND('Library Prep'!$K$12 &lt;&gt; "CD", LEN('Library Prep'!$D120)&gt;0), 'Library Prep'!$D120, "")</f>
        <v/>
      </c>
    </row>
    <row r="126" spans="1:9" x14ac:dyDescent="0.3">
      <c r="A126" t="str">
        <f>IF(AND(LEN(TRIM('Library Prep'!$C$2)) &gt; 0, LEN(TRIM('Library Prep'!$B121))&gt;0), 'Library Prep'!$B121 &amp; "-" &amp; 'Library Prep'!$C$2, "")</f>
        <v/>
      </c>
      <c r="C126" t="str">
        <f>IF(AND(LEN('Library Prep'!$K$12)&gt;0, LEN(TRIM('Library Prep'!$B121)) &gt; 0), IF('Library Prep'!$K$12="CD", 'Library Prep'!$L121, RIGHT('Library Prep'!$K121, 1)), "")</f>
        <v/>
      </c>
      <c r="D126" t="str">
        <f>IF(LEN($C126)=0, "", IF('Library Prep'!$K$12 = "CD", VLOOKUP($C126, Indices!$G$8:$I$103, 2, FALSE), 'Library Prep'!$L121))</f>
        <v/>
      </c>
      <c r="E126" t="str">
        <f ca="1">IF(AND('Library Prep'!$K$12="CD", LEN(D126)&gt;0), VLOOKUP(D126, Indices!$E$8:$F$795, 2, FALSE), IF(LEN(D126)&gt;0, MID(VLOOKUP(D126, OFFSET(Indices!$G$8:$I$103, 0, MATCH("UD-" &amp; $C126, Indices!$G$6:$S$6,0)-1), 2,FALSE), 1, 7), ""))</f>
        <v/>
      </c>
      <c r="F126" t="str">
        <f ca="1">IF(AND('Library Prep'!$K$12="CD", LEN($C126)&gt;0), VLOOKUP($C126, Indices!$G$8:$I$103, 3, FALSE), IF(AND(LEN($C126)&gt;0, LEN($E126)&gt;0), VLOOKUP($E126&amp;"-7", Indices!$E:$F, 2,FALSE), ""))</f>
        <v/>
      </c>
      <c r="G126" t="str">
        <f ca="1">IF(AND('Library Prep'!$K$12="CD", LEN(F126)&gt;0), VLOOKUP(F126, Indices!$E$8:$F$795, 2, FALSE), E126)</f>
        <v/>
      </c>
      <c r="H126" t="str">
        <f ca="1">IF(AND('Library Prep'!$K$12 = "CD", LEN('Library Prep'!$B121)&gt;0), 'Library Prep'!$D121&amp;"", IF(LEN($G126)&gt;0, VLOOKUP(G126&amp;"-5", Indices!$E:$F, 2,FALSE), ""))</f>
        <v/>
      </c>
      <c r="I126" t="str">
        <f>IF(AND('Library Prep'!$K$12 &lt;&gt; "CD", LEN('Library Prep'!$D121)&gt;0), 'Library Prep'!$D121, "")</f>
        <v/>
      </c>
    </row>
    <row r="127" spans="1:9" x14ac:dyDescent="0.3">
      <c r="A127" t="str">
        <f>IF(AND(LEN(TRIM('Library Prep'!$C$2)) &gt; 0, LEN(TRIM('Library Prep'!$B122))&gt;0), 'Library Prep'!$B122 &amp; "-" &amp; 'Library Prep'!$C$2, "")</f>
        <v/>
      </c>
      <c r="C127" t="str">
        <f>IF(AND(LEN('Library Prep'!$K$12)&gt;0, LEN(TRIM('Library Prep'!$B122)) &gt; 0), IF('Library Prep'!$K$12="CD", 'Library Prep'!$L122, RIGHT('Library Prep'!$K122, 1)), "")</f>
        <v/>
      </c>
      <c r="D127" t="str">
        <f>IF(LEN($C127)=0, "", IF('Library Prep'!$K$12 = "CD", VLOOKUP($C127, Indices!$G$8:$I$103, 2, FALSE), 'Library Prep'!$L122))</f>
        <v/>
      </c>
      <c r="E127" t="str">
        <f ca="1">IF(AND('Library Prep'!$K$12="CD", LEN(D127)&gt;0), VLOOKUP(D127, Indices!$E$8:$F$795, 2, FALSE), IF(LEN(D127)&gt;0, MID(VLOOKUP(D127, OFFSET(Indices!$G$8:$I$103, 0, MATCH("UD-" &amp; $C127, Indices!$G$6:$S$6,0)-1), 2,FALSE), 1, 7), ""))</f>
        <v/>
      </c>
      <c r="F127" t="str">
        <f ca="1">IF(AND('Library Prep'!$K$12="CD", LEN($C127)&gt;0), VLOOKUP($C127, Indices!$G$8:$I$103, 3, FALSE), IF(AND(LEN($C127)&gt;0, LEN($E127)&gt;0), VLOOKUP($E127&amp;"-7", Indices!$E:$F, 2,FALSE), ""))</f>
        <v/>
      </c>
      <c r="G127" t="str">
        <f ca="1">IF(AND('Library Prep'!$K$12="CD", LEN(F127)&gt;0), VLOOKUP(F127, Indices!$E$8:$F$795, 2, FALSE), E127)</f>
        <v/>
      </c>
      <c r="H127" t="str">
        <f ca="1">IF(AND('Library Prep'!$K$12 = "CD", LEN('Library Prep'!$B122)&gt;0), 'Library Prep'!$D122&amp;"", IF(LEN($G127)&gt;0, VLOOKUP(G127&amp;"-5", Indices!$E:$F, 2,FALSE), ""))</f>
        <v/>
      </c>
      <c r="I127" t="str">
        <f>IF(AND('Library Prep'!$K$12 &lt;&gt; "CD", LEN('Library Prep'!$D122)&gt;0), 'Library Prep'!$D122, "")</f>
        <v/>
      </c>
    </row>
    <row r="128" spans="1:9" x14ac:dyDescent="0.3">
      <c r="A128" t="str">
        <f>IF(AND(LEN(TRIM('Library Prep'!$C$2)) &gt; 0, LEN(TRIM('Library Prep'!$B123))&gt;0), 'Library Prep'!$B123 &amp; "-" &amp; 'Library Prep'!$C$2, "")</f>
        <v/>
      </c>
      <c r="C128" t="str">
        <f>IF(AND(LEN('Library Prep'!$K$12)&gt;0, LEN(TRIM('Library Prep'!$B123)) &gt; 0), IF('Library Prep'!$K$12="CD", 'Library Prep'!$L123, RIGHT('Library Prep'!$K123, 1)), "")</f>
        <v/>
      </c>
      <c r="D128" t="str">
        <f>IF(LEN($C128)=0, "", IF('Library Prep'!$K$12 = "CD", VLOOKUP($C128, Indices!$G$8:$I$103, 2, FALSE), 'Library Prep'!$L123))</f>
        <v/>
      </c>
      <c r="E128" t="str">
        <f ca="1">IF(AND('Library Prep'!$K$12="CD", LEN(D128)&gt;0), VLOOKUP(D128, Indices!$E$8:$F$795, 2, FALSE), IF(LEN(D128)&gt;0, MID(VLOOKUP(D128, OFFSET(Indices!$G$8:$I$103, 0, MATCH("UD-" &amp; $C128, Indices!$G$6:$S$6,0)-1), 2,FALSE), 1, 7), ""))</f>
        <v/>
      </c>
      <c r="F128" t="str">
        <f ca="1">IF(AND('Library Prep'!$K$12="CD", LEN($C128)&gt;0), VLOOKUP($C128, Indices!$G$8:$I$103, 3, FALSE), IF(AND(LEN($C128)&gt;0, LEN($E128)&gt;0), VLOOKUP($E128&amp;"-7", Indices!$E:$F, 2,FALSE), ""))</f>
        <v/>
      </c>
      <c r="G128" t="str">
        <f ca="1">IF(AND('Library Prep'!$K$12="CD", LEN(F128)&gt;0), VLOOKUP(F128, Indices!$E$8:$F$795, 2, FALSE), E128)</f>
        <v/>
      </c>
      <c r="H128" t="str">
        <f ca="1">IF(AND('Library Prep'!$K$12 = "CD", LEN('Library Prep'!$B123)&gt;0), 'Library Prep'!$D123&amp;"", IF(LEN($G128)&gt;0, VLOOKUP(G128&amp;"-5", Indices!$E:$F, 2,FALSE), ""))</f>
        <v/>
      </c>
      <c r="I128" t="str">
        <f>IF(AND('Library Prep'!$K$12 &lt;&gt; "CD", LEN('Library Prep'!$D123)&gt;0), 'Library Prep'!$D123, "")</f>
        <v/>
      </c>
    </row>
    <row r="129" spans="1:9" x14ac:dyDescent="0.3">
      <c r="A129" t="str">
        <f>IF(AND(LEN(TRIM('Library Prep'!$C$2)) &gt; 0, LEN(TRIM('Library Prep'!$B124))&gt;0), 'Library Prep'!$B124 &amp; "-" &amp; 'Library Prep'!$C$2, "")</f>
        <v/>
      </c>
      <c r="C129" t="str">
        <f>IF(AND(LEN('Library Prep'!$K$12)&gt;0, LEN(TRIM('Library Prep'!$B124)) &gt; 0), IF('Library Prep'!$K$12="CD", 'Library Prep'!$L124, RIGHT('Library Prep'!$K124, 1)), "")</f>
        <v/>
      </c>
      <c r="D129" t="str">
        <f>IF(LEN($C129)=0, "", IF('Library Prep'!$K$12 = "CD", VLOOKUP($C129, Indices!$G$8:$I$103, 2, FALSE), 'Library Prep'!$L124))</f>
        <v/>
      </c>
      <c r="E129" t="str">
        <f ca="1">IF(AND('Library Prep'!$K$12="CD", LEN(D129)&gt;0), VLOOKUP(D129, Indices!$E$8:$F$795, 2, FALSE), IF(LEN(D129)&gt;0, MID(VLOOKUP(D129, OFFSET(Indices!$G$8:$I$103, 0, MATCH("UD-" &amp; $C129, Indices!$G$6:$S$6,0)-1), 2,FALSE), 1, 7), ""))</f>
        <v/>
      </c>
      <c r="F129" t="str">
        <f ca="1">IF(AND('Library Prep'!$K$12="CD", LEN($C129)&gt;0), VLOOKUP($C129, Indices!$G$8:$I$103, 3, FALSE), IF(AND(LEN($C129)&gt;0, LEN($E129)&gt;0), VLOOKUP($E129&amp;"-7", Indices!$E:$F, 2,FALSE), ""))</f>
        <v/>
      </c>
      <c r="G129" t="str">
        <f ca="1">IF(AND('Library Prep'!$K$12="CD", LEN(F129)&gt;0), VLOOKUP(F129, Indices!$E$8:$F$795, 2, FALSE), E129)</f>
        <v/>
      </c>
      <c r="H129" t="str">
        <f ca="1">IF(AND('Library Prep'!$K$12 = "CD", LEN('Library Prep'!$B124)&gt;0), 'Library Prep'!$D124&amp;"", IF(LEN($G129)&gt;0, VLOOKUP(G129&amp;"-5", Indices!$E:$F, 2,FALSE), ""))</f>
        <v/>
      </c>
      <c r="I129" t="str">
        <f>IF(AND('Library Prep'!$K$12 &lt;&gt; "CD", LEN('Library Prep'!$D124)&gt;0), 'Library Prep'!$D124, "")</f>
        <v/>
      </c>
    </row>
    <row r="130" spans="1:9" x14ac:dyDescent="0.3">
      <c r="A130" t="str">
        <f>IF(AND(LEN(TRIM('Library Prep'!$C$2)) &gt; 0, LEN(TRIM('Library Prep'!$B125))&gt;0), 'Library Prep'!$B125 &amp; "-" &amp; 'Library Prep'!$C$2, "")</f>
        <v/>
      </c>
      <c r="C130" t="str">
        <f>IF(AND(LEN('Library Prep'!$K$12)&gt;0, LEN(TRIM('Library Prep'!$B125)) &gt; 0), IF('Library Prep'!$K$12="CD", 'Library Prep'!$L125, RIGHT('Library Prep'!$K125, 1)), "")</f>
        <v/>
      </c>
      <c r="D130" t="str">
        <f>IF(LEN($C130)=0, "", IF('Library Prep'!$K$12 = "CD", VLOOKUP($C130, Indices!$G$8:$I$103, 2, FALSE), 'Library Prep'!$L125))</f>
        <v/>
      </c>
      <c r="E130" t="str">
        <f ca="1">IF(AND('Library Prep'!$K$12="CD", LEN(D130)&gt;0), VLOOKUP(D130, Indices!$E$8:$F$795, 2, FALSE), IF(LEN(D130)&gt;0, MID(VLOOKUP(D130, OFFSET(Indices!$G$8:$I$103, 0, MATCH("UD-" &amp; $C130, Indices!$G$6:$S$6,0)-1), 2,FALSE), 1, 7), ""))</f>
        <v/>
      </c>
      <c r="F130" t="str">
        <f ca="1">IF(AND('Library Prep'!$K$12="CD", LEN($C130)&gt;0), VLOOKUP($C130, Indices!$G$8:$I$103, 3, FALSE), IF(AND(LEN($C130)&gt;0, LEN($E130)&gt;0), VLOOKUP($E130&amp;"-7", Indices!$E:$F, 2,FALSE), ""))</f>
        <v/>
      </c>
      <c r="G130" t="str">
        <f ca="1">IF(AND('Library Prep'!$K$12="CD", LEN(F130)&gt;0), VLOOKUP(F130, Indices!$E$8:$F$795, 2, FALSE), E130)</f>
        <v/>
      </c>
      <c r="H130" t="str">
        <f ca="1">IF(AND('Library Prep'!$K$12 = "CD", LEN('Library Prep'!$B125)&gt;0), 'Library Prep'!$D125&amp;"", IF(LEN($G130)&gt;0, VLOOKUP(G130&amp;"-5", Indices!$E:$F, 2,FALSE), ""))</f>
        <v/>
      </c>
      <c r="I130" t="str">
        <f>IF(AND('Library Prep'!$K$12 &lt;&gt; "CD", LEN('Library Prep'!$D125)&gt;0), 'Library Prep'!$D125, "")</f>
        <v/>
      </c>
    </row>
    <row r="131" spans="1:9" x14ac:dyDescent="0.3">
      <c r="A131" t="str">
        <f>IF(AND(LEN(TRIM('Library Prep'!$C$2)) &gt; 0, LEN(TRIM('Library Prep'!$B126))&gt;0), 'Library Prep'!$B126 &amp; "-" &amp; 'Library Prep'!$C$2, "")</f>
        <v/>
      </c>
      <c r="C131" t="str">
        <f>IF(AND(LEN('Library Prep'!$K$12)&gt;0, LEN(TRIM('Library Prep'!$B126)) &gt; 0), IF('Library Prep'!$K$12="CD", 'Library Prep'!$L126, RIGHT('Library Prep'!$K126, 1)), "")</f>
        <v/>
      </c>
      <c r="D131" t="str">
        <f>IF(LEN($C131)=0, "", IF('Library Prep'!$K$12 = "CD", VLOOKUP($C131, Indices!$G$8:$I$103, 2, FALSE), 'Library Prep'!$L126))</f>
        <v/>
      </c>
      <c r="E131" t="str">
        <f ca="1">IF(AND('Library Prep'!$K$12="CD", LEN(D131)&gt;0), VLOOKUP(D131, Indices!$E$8:$F$795, 2, FALSE), IF(LEN(D131)&gt;0, MID(VLOOKUP(D131, OFFSET(Indices!$G$8:$I$103, 0, MATCH("UD-" &amp; $C131, Indices!$G$6:$S$6,0)-1), 2,FALSE), 1, 7), ""))</f>
        <v/>
      </c>
      <c r="F131" t="str">
        <f ca="1">IF(AND('Library Prep'!$K$12="CD", LEN($C131)&gt;0), VLOOKUP($C131, Indices!$G$8:$I$103, 3, FALSE), IF(AND(LEN($C131)&gt;0, LEN($E131)&gt;0), VLOOKUP($E131&amp;"-7", Indices!$E:$F, 2,FALSE), ""))</f>
        <v/>
      </c>
      <c r="G131" t="str">
        <f ca="1">IF(AND('Library Prep'!$K$12="CD", LEN(F131)&gt;0), VLOOKUP(F131, Indices!$E$8:$F$795, 2, FALSE), E131)</f>
        <v/>
      </c>
      <c r="H131" t="str">
        <f ca="1">IF(AND('Library Prep'!$K$12 = "CD", LEN('Library Prep'!$B126)&gt;0), 'Library Prep'!$D126&amp;"", IF(LEN($G131)&gt;0, VLOOKUP(G131&amp;"-5", Indices!$E:$F, 2,FALSE), ""))</f>
        <v/>
      </c>
      <c r="I131" t="str">
        <f>IF(AND('Library Prep'!$K$12 &lt;&gt; "CD", LEN('Library Prep'!$D126)&gt;0), 'Library Prep'!$D126, "")</f>
        <v/>
      </c>
    </row>
    <row r="132" spans="1:9" x14ac:dyDescent="0.3">
      <c r="A132" t="str">
        <f>IF(AND(LEN(TRIM('Library Prep'!$C$2)) &gt; 0, LEN(TRIM('Library Prep'!$B127))&gt;0), 'Library Prep'!$B127 &amp; "-" &amp; 'Library Prep'!$C$2, "")</f>
        <v/>
      </c>
      <c r="C132" t="str">
        <f>IF(AND(LEN('Library Prep'!$K$12)&gt;0, LEN(TRIM('Library Prep'!$B127)) &gt; 0), IF('Library Prep'!$K$12="CD", 'Library Prep'!$L127, RIGHT('Library Prep'!$K127, 1)), "")</f>
        <v/>
      </c>
      <c r="D132" t="str">
        <f>IF(LEN($C132)=0, "", IF('Library Prep'!$K$12 = "CD", VLOOKUP($C132, Indices!$G$8:$I$103, 2, FALSE), 'Library Prep'!$L127))</f>
        <v/>
      </c>
      <c r="E132" t="str">
        <f ca="1">IF(AND('Library Prep'!$K$12="CD", LEN(D132)&gt;0), VLOOKUP(D132, Indices!$E$8:$F$795, 2, FALSE), IF(LEN(D132)&gt;0, MID(VLOOKUP(D132, OFFSET(Indices!$G$8:$I$103, 0, MATCH("UD-" &amp; $C132, Indices!$G$6:$S$6,0)-1), 2,FALSE), 1, 7), ""))</f>
        <v/>
      </c>
      <c r="F132" t="str">
        <f ca="1">IF(AND('Library Prep'!$K$12="CD", LEN($C132)&gt;0), VLOOKUP($C132, Indices!$G$8:$I$103, 3, FALSE), IF(AND(LEN($C132)&gt;0, LEN($E132)&gt;0), VLOOKUP($E132&amp;"-7", Indices!$E:$F, 2,FALSE), ""))</f>
        <v/>
      </c>
      <c r="G132" t="str">
        <f ca="1">IF(AND('Library Prep'!$K$12="CD", LEN(F132)&gt;0), VLOOKUP(F132, Indices!$E$8:$F$795, 2, FALSE), E132)</f>
        <v/>
      </c>
      <c r="H132" t="str">
        <f ca="1">IF(AND('Library Prep'!$K$12 = "CD", LEN('Library Prep'!$B127)&gt;0), 'Library Prep'!$D127&amp;"", IF(LEN($G132)&gt;0, VLOOKUP(G132&amp;"-5", Indices!$E:$F, 2,FALSE), ""))</f>
        <v/>
      </c>
      <c r="I132" t="str">
        <f>IF(AND('Library Prep'!$K$12 &lt;&gt; "CD", LEN('Library Prep'!$D127)&gt;0), 'Library Prep'!$D127, "")</f>
        <v/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5AEB1-090D-4D48-BEF0-3F6650DE634D}">
  <dimension ref="A1:I135"/>
  <sheetViews>
    <sheetView workbookViewId="0">
      <pane ySplit="19" topLeftCell="A20" activePane="bottomLeft" state="frozen"/>
      <selection pane="bottomLeft" activeCell="C20" sqref="C20:C75"/>
    </sheetView>
  </sheetViews>
  <sheetFormatPr defaultRowHeight="14.4" x14ac:dyDescent="0.3"/>
  <cols>
    <col min="1" max="1" width="20.6640625" customWidth="1"/>
    <col min="2" max="2" width="41" bestFit="1" customWidth="1"/>
    <col min="3" max="4" width="16.88671875" bestFit="1" customWidth="1"/>
    <col min="5" max="5" width="12.33203125" bestFit="1" customWidth="1"/>
    <col min="6" max="6" width="13.5546875" bestFit="1" customWidth="1"/>
    <col min="7" max="7" width="12.88671875" bestFit="1" customWidth="1"/>
    <col min="8" max="9" width="15" bestFit="1" customWidth="1"/>
  </cols>
  <sheetData>
    <row r="1" spans="1:2" x14ac:dyDescent="0.3">
      <c r="A1" t="s">
        <v>117</v>
      </c>
    </row>
    <row r="2" spans="1:2" x14ac:dyDescent="0.3">
      <c r="A2" t="s">
        <v>1850</v>
      </c>
      <c r="B2" s="89">
        <f>'Library Prep'!$C$7</f>
        <v>0</v>
      </c>
    </row>
    <row r="3" spans="1:2" x14ac:dyDescent="0.3">
      <c r="A3" t="s">
        <v>256</v>
      </c>
      <c r="B3" s="91">
        <f>'Library Prep'!$C$2</f>
        <v>0</v>
      </c>
    </row>
    <row r="4" spans="1:2" x14ac:dyDescent="0.3">
      <c r="A4" t="s">
        <v>119</v>
      </c>
      <c r="B4" s="89">
        <f>'Library Prep'!$C$6</f>
        <v>0</v>
      </c>
    </row>
    <row r="5" spans="1:2" x14ac:dyDescent="0.3">
      <c r="A5" t="s">
        <v>257</v>
      </c>
      <c r="B5" t="s">
        <v>258</v>
      </c>
    </row>
    <row r="6" spans="1:2" x14ac:dyDescent="0.3">
      <c r="A6" t="s">
        <v>120</v>
      </c>
      <c r="B6" s="89" t="s">
        <v>121</v>
      </c>
    </row>
    <row r="7" spans="1:2" x14ac:dyDescent="0.3">
      <c r="A7" t="s">
        <v>259</v>
      </c>
      <c r="B7" s="89" t="e">
        <f>VLOOKUP('Library Prep'!$K$12, Indices!$A$12:$C$17, 3, FALSE)</f>
        <v>#N/A</v>
      </c>
    </row>
    <row r="8" spans="1:2" x14ac:dyDescent="0.3">
      <c r="A8" t="s">
        <v>1816</v>
      </c>
    </row>
    <row r="9" spans="1:2" x14ac:dyDescent="0.3">
      <c r="A9" t="s">
        <v>129</v>
      </c>
      <c r="B9" t="s">
        <v>130</v>
      </c>
    </row>
    <row r="12" spans="1:2" x14ac:dyDescent="0.3">
      <c r="A12" t="s">
        <v>131</v>
      </c>
    </row>
    <row r="13" spans="1:2" x14ac:dyDescent="0.3">
      <c r="A13" s="90" t="e">
        <f>LEFT('Library Prep'!$C$5, 3)/2 +1</f>
        <v>#VALUE!</v>
      </c>
    </row>
    <row r="14" spans="1:2" x14ac:dyDescent="0.3">
      <c r="A14" s="90" t="e">
        <f>LEFT('Library Prep'!$C$5, 3)/2 +1</f>
        <v>#VALUE!</v>
      </c>
    </row>
    <row r="15" spans="1:2" x14ac:dyDescent="0.3">
      <c r="A15" t="s">
        <v>132</v>
      </c>
    </row>
    <row r="16" spans="1:2" x14ac:dyDescent="0.3">
      <c r="A16" t="s">
        <v>261</v>
      </c>
      <c r="B16" t="s">
        <v>135</v>
      </c>
    </row>
    <row r="18" spans="1:9" x14ac:dyDescent="0.3">
      <c r="A18" t="s">
        <v>136</v>
      </c>
    </row>
    <row r="19" spans="1:9" x14ac:dyDescent="0.3">
      <c r="A19" t="s">
        <v>137</v>
      </c>
      <c r="B19" t="s">
        <v>1816</v>
      </c>
      <c r="C19" t="str">
        <f>IF('Library Prep'!$K$12="CD", "Index_Plate_Well", "Index_Plate")</f>
        <v>Index_Plate</v>
      </c>
      <c r="D19" s="34" t="str">
        <f>IF('Library Prep'!$K$12="CD", "I7_Index_ID", "Index_Plate_Well")</f>
        <v>Index_Plate_Well</v>
      </c>
      <c r="E19" t="str">
        <f>IF('Library Prep'!$K$12 = "CD", "index", "I7_Index_ID")</f>
        <v>I7_Index_ID</v>
      </c>
      <c r="F19" t="str">
        <f>IF('Library Prep'!$K$12 = "CD", "I5_Index_ID", "index")</f>
        <v>index</v>
      </c>
      <c r="G19" t="str">
        <f>IF('Library Prep'!$K$12 = "CD", "index2", "I5_Index_ID")</f>
        <v>I5_Index_ID</v>
      </c>
      <c r="H19" t="str">
        <f>IF('Library Prep'!$K$12 = "CD", "Sample_Project", "index2")</f>
        <v>index2</v>
      </c>
      <c r="I19" t="b">
        <f>IF(AND(LEN('Library Prep'!$K$12)&gt;0, 'Library Prep'!$C$6 &lt;&gt; "CD"), "")</f>
        <v>0</v>
      </c>
    </row>
    <row r="20" spans="1:9" x14ac:dyDescent="0.3">
      <c r="A20" t="str">
        <f>IF(AND(LEN(TRIM('Library Prep'!$C$2)) &gt; 0, LEN(TRIM('Library Prep'!$B12))&gt;0), 'Library Prep'!$B12 &amp; "-" &amp; 'Library Prep'!$C$2, "")</f>
        <v/>
      </c>
      <c r="C20" t="str">
        <f>IF(AND(LEN('Library Prep'!$K$12)&gt;0, LEN(TRIM('Library Prep'!$B12)) &gt; 0), IF('Library Prep'!$K$12="CD", 'Library Prep'!$L12, RIGHT('Library Prep'!$K12, 1)), "")</f>
        <v/>
      </c>
      <c r="D20" t="str">
        <f>IF(LEN($C20)=0, "", IF('Library Prep'!$K$12 = "CD", VLOOKUP($C20, Indices!$G$8:$I$103, 2, FALSE), 'Library Prep'!$L12))</f>
        <v/>
      </c>
      <c r="E20" t="str">
        <f ca="1">IF(AND('Library Prep'!$K$12="CD", LEN(C20)&gt;0), VLOOKUP(D20, Indices!$E$8:$F$795, 2, FALSE), IF(LEN(C20)&gt;0, MID(VLOOKUP(D20, OFFSET(Indices!$G$8:$I$103, 0, MATCH("UD-" &amp; $C20, Indices!$G$6:$S$6,0)-1), 2,FALSE), 1, 7), ""))</f>
        <v/>
      </c>
      <c r="F20" t="str">
        <f ca="1">IF(AND('Library Prep'!$K$12="CD", LEN($C20)&gt;0), VLOOKUP($C20, Indices!$G$8:$I$103, 3, FALSE), IF(AND(LEN($D20)&gt;0, LEN($E20)&gt;0), VLOOKUP($E20&amp;"-7", Indices!$E:$F, 2,FALSE), ""))</f>
        <v/>
      </c>
      <c r="G20" t="str">
        <f ca="1">IF(AND('Library Prep'!$C$6="CD", LEN(F20)&gt;0), VLOOKUP(F20, Indices!$E$8:$F$795, 2, FALSE), E20)</f>
        <v/>
      </c>
      <c r="H20" t="str">
        <f ca="1">IF(AND('Library Prep'!$K$12 = "CD", LEN('Library Prep'!$B12)&gt;0), 'Library Prep'!$D12&amp;"", IF(LEN($G20)&gt;0, VLOOKUP(G20&amp;"-5", Indices!$E:$F, 2,FALSE), ""))</f>
        <v/>
      </c>
      <c r="I20" t="str">
        <f>IF(AND('Library Prep'!$K$12 &lt;&gt; "CD", LEN('Library Prep'!$D12)&gt;0), 'Library Prep'!$D12, "")</f>
        <v/>
      </c>
    </row>
    <row r="21" spans="1:9" x14ac:dyDescent="0.3">
      <c r="A21" t="str">
        <f>IF(AND(LEN(TRIM('Library Prep'!$C$2)) &gt; 0, LEN(TRIM('Library Prep'!$B13))&gt;0), 'Library Prep'!$B13 &amp; "-" &amp; 'Library Prep'!$C$2, "")</f>
        <v/>
      </c>
      <c r="C21" t="str">
        <f>IF(AND(LEN('Library Prep'!$K$12)&gt;0, LEN(TRIM('Library Prep'!$B13)) &gt; 0), IF('Library Prep'!$K$12="CD", 'Library Prep'!$L13, RIGHT('Library Prep'!$K13, 1)), "")</f>
        <v/>
      </c>
      <c r="D21" t="str">
        <f>IF(LEN($C21)=0, "", IF('Library Prep'!$K$12 = "CD", VLOOKUP($C21, Indices!$G$8:$I$103, 2, FALSE), 'Library Prep'!$L13))</f>
        <v/>
      </c>
      <c r="E21" t="str">
        <f ca="1">IF(AND('Library Prep'!$K$12="CD", LEN(C21)&gt;0), VLOOKUP(D21, Indices!$E$8:$F$795, 2, FALSE), IF(LEN(C21)&gt;0, MID(VLOOKUP(D21, OFFSET(Indices!$G$8:$I$103, 0, MATCH("UD-" &amp; $C21, Indices!$G$6:$S$6,0)-1), 2,FALSE), 1, 7), ""))</f>
        <v/>
      </c>
      <c r="F21" t="str">
        <f ca="1">IF(AND('Library Prep'!$K$12="CD", LEN($C21)&gt;0), VLOOKUP($C21, Indices!$G$8:$I$103, 3, FALSE), IF(AND(LEN($D21)&gt;0, LEN($E21)&gt;0), VLOOKUP($E21&amp;"-7", Indices!$E:$F, 2,FALSE), ""))</f>
        <v/>
      </c>
      <c r="G21" t="str">
        <f ca="1">IF(AND('Library Prep'!$C$6="CD", LEN(F21)&gt;0), VLOOKUP(F21, Indices!$E$8:$F$795, 2, FALSE), E21)</f>
        <v/>
      </c>
      <c r="H21" t="str">
        <f ca="1">IF(AND('Library Prep'!$K$12 = "CD", LEN('Library Prep'!$B13)&gt;0), 'Library Prep'!$D13&amp;"", IF(LEN($G21)&gt;0, VLOOKUP(G21&amp;"-5", Indices!$E:$F, 2,FALSE), ""))</f>
        <v/>
      </c>
      <c r="I21" t="str">
        <f>IF(AND('Library Prep'!$K$12 &lt;&gt; "CD", LEN('Library Prep'!$D13)&gt;0), 'Library Prep'!$D13, "")</f>
        <v/>
      </c>
    </row>
    <row r="22" spans="1:9" x14ac:dyDescent="0.3">
      <c r="A22" t="str">
        <f>IF(AND(LEN(TRIM('Library Prep'!$C$2)) &gt; 0, LEN(TRIM('Library Prep'!$B14))&gt;0), 'Library Prep'!$B14 &amp; "-" &amp; 'Library Prep'!$C$2, "")</f>
        <v/>
      </c>
      <c r="C22" t="str">
        <f>IF(AND(LEN('Library Prep'!$K$12)&gt;0, LEN(TRIM('Library Prep'!$B14)) &gt; 0), IF('Library Prep'!$K$12="CD", 'Library Prep'!$L14, RIGHT('Library Prep'!$K14, 1)), "")</f>
        <v/>
      </c>
      <c r="D22" t="str">
        <f>IF(LEN($C22)=0, "", IF('Library Prep'!$K$12 = "CD", VLOOKUP($C22, Indices!$G$8:$I$103, 2, FALSE), 'Library Prep'!$L14))</f>
        <v/>
      </c>
      <c r="E22" t="str">
        <f ca="1">IF(AND('Library Prep'!$K$12="CD", LEN(C22)&gt;0), VLOOKUP(D22, Indices!$E$8:$F$795, 2, FALSE), IF(LEN(C22)&gt;0, MID(VLOOKUP(D22, OFFSET(Indices!$G$8:$I$103, 0, MATCH("UD-" &amp; $C22, Indices!$G$6:$S$6,0)-1), 2,FALSE), 1, 7), ""))</f>
        <v/>
      </c>
      <c r="F22" t="str">
        <f ca="1">IF(AND('Library Prep'!$K$12="CD", LEN($C22)&gt;0), VLOOKUP($C22, Indices!$G$8:$I$103, 3, FALSE), IF(AND(LEN($D22)&gt;0, LEN($E22)&gt;0), VLOOKUP($E22&amp;"-7", Indices!$E:$F, 2,FALSE), ""))</f>
        <v/>
      </c>
      <c r="G22" t="str">
        <f ca="1">IF(AND('Library Prep'!$C$6="CD", LEN(F22)&gt;0), VLOOKUP(F22, Indices!$E$8:$F$795, 2, FALSE), E22)</f>
        <v/>
      </c>
      <c r="H22" t="str">
        <f ca="1">IF(AND('Library Prep'!$K$12 = "CD", LEN('Library Prep'!$B14)&gt;0), 'Library Prep'!$D14&amp;"", IF(LEN($G22)&gt;0, VLOOKUP(G22&amp;"-5", Indices!$E:$F, 2,FALSE), ""))</f>
        <v/>
      </c>
      <c r="I22" t="str">
        <f>IF(AND('Library Prep'!$K$12 &lt;&gt; "CD", LEN('Library Prep'!$D14)&gt;0), 'Library Prep'!$D14, "")</f>
        <v/>
      </c>
    </row>
    <row r="23" spans="1:9" x14ac:dyDescent="0.3">
      <c r="A23" t="str">
        <f>IF(AND(LEN(TRIM('Library Prep'!$C$2)) &gt; 0, LEN(TRIM('Library Prep'!$B15))&gt;0), 'Library Prep'!$B15 &amp; "-" &amp; 'Library Prep'!$C$2, "")</f>
        <v/>
      </c>
      <c r="C23" t="str">
        <f>IF(AND(LEN('Library Prep'!$K$12)&gt;0, LEN(TRIM('Library Prep'!$B15)) &gt; 0), IF('Library Prep'!$K$12="CD", 'Library Prep'!$L15, RIGHT('Library Prep'!$K15, 1)), "")</f>
        <v/>
      </c>
      <c r="D23" t="str">
        <f>IF(LEN($C23)=0, "", IF('Library Prep'!$K$12 = "CD", VLOOKUP($C23, Indices!$G$8:$I$103, 2, FALSE), 'Library Prep'!$L15))</f>
        <v/>
      </c>
      <c r="E23" t="str">
        <f ca="1">IF(AND('Library Prep'!$K$12="CD", LEN(C23)&gt;0), VLOOKUP(D23, Indices!$E$8:$F$795, 2, FALSE), IF(LEN(C23)&gt;0, MID(VLOOKUP(D23, OFFSET(Indices!$G$8:$I$103, 0, MATCH("UD-" &amp; $C23, Indices!$G$6:$S$6,0)-1), 2,FALSE), 1, 7), ""))</f>
        <v/>
      </c>
      <c r="F23" t="str">
        <f ca="1">IF(AND('Library Prep'!$K$12="CD", LEN($C23)&gt;0), VLOOKUP($C23, Indices!$G$8:$I$103, 3, FALSE), IF(AND(LEN($D23)&gt;0, LEN($E23)&gt;0), VLOOKUP($E23&amp;"-7", Indices!$E:$F, 2,FALSE), ""))</f>
        <v/>
      </c>
      <c r="G23" t="str">
        <f ca="1">IF(AND('Library Prep'!$C$6="CD", LEN(F23)&gt;0), VLOOKUP(F23, Indices!$E$8:$F$795, 2, FALSE), E23)</f>
        <v/>
      </c>
      <c r="H23" t="str">
        <f ca="1">IF(AND('Library Prep'!$K$12 = "CD", LEN('Library Prep'!$B15)&gt;0), 'Library Prep'!$D15&amp;"", IF(LEN($G23)&gt;0, VLOOKUP(G23&amp;"-5", Indices!$E:$F, 2,FALSE), ""))</f>
        <v/>
      </c>
      <c r="I23" t="str">
        <f>IF(AND('Library Prep'!$K$12 &lt;&gt; "CD", LEN('Library Prep'!$D15)&gt;0), 'Library Prep'!$D15, "")</f>
        <v/>
      </c>
    </row>
    <row r="24" spans="1:9" x14ac:dyDescent="0.3">
      <c r="A24" t="str">
        <f>IF(AND(LEN(TRIM('Library Prep'!$C$2)) &gt; 0, LEN(TRIM('Library Prep'!$B16))&gt;0), 'Library Prep'!$B16 &amp; "-" &amp; 'Library Prep'!$C$2, "")</f>
        <v/>
      </c>
      <c r="C24" t="str">
        <f>IF(AND(LEN('Library Prep'!$K$12)&gt;0, LEN(TRIM('Library Prep'!$B16)) &gt; 0), IF('Library Prep'!$K$12="CD", 'Library Prep'!$L16, RIGHT('Library Prep'!$K16, 1)), "")</f>
        <v/>
      </c>
      <c r="D24" t="str">
        <f>IF(LEN($C24)=0, "", IF('Library Prep'!$K$12 = "CD", VLOOKUP($C24, Indices!$G$8:$I$103, 2, FALSE), 'Library Prep'!$L16))</f>
        <v/>
      </c>
      <c r="E24" t="str">
        <f ca="1">IF(AND('Library Prep'!$K$12="CD", LEN(C24)&gt;0), VLOOKUP(D24, Indices!$E$8:$F$795, 2, FALSE), IF(LEN(C24)&gt;0, MID(VLOOKUP(D24, OFFSET(Indices!$G$8:$I$103, 0, MATCH("UD-" &amp; $C24, Indices!$G$6:$S$6,0)-1), 2,FALSE), 1, 7), ""))</f>
        <v/>
      </c>
      <c r="F24" t="str">
        <f ca="1">IF(AND('Library Prep'!$K$12="CD", LEN($C24)&gt;0), VLOOKUP($C24, Indices!$G$8:$I$103, 3, FALSE), IF(AND(LEN($D24)&gt;0, LEN($E24)&gt;0), VLOOKUP($E24&amp;"-7", Indices!$E:$F, 2,FALSE), ""))</f>
        <v/>
      </c>
      <c r="G24" t="str">
        <f ca="1">IF(AND('Library Prep'!$C$6="CD", LEN(F24)&gt;0), VLOOKUP(F24, Indices!$E$8:$F$795, 2, FALSE), E24)</f>
        <v/>
      </c>
      <c r="H24" t="str">
        <f ca="1">IF(AND('Library Prep'!$K$12 = "CD", LEN('Library Prep'!$B16)&gt;0), 'Library Prep'!$D16&amp;"", IF(LEN($G24)&gt;0, VLOOKUP(G24&amp;"-5", Indices!$E:$F, 2,FALSE), ""))</f>
        <v/>
      </c>
      <c r="I24" t="str">
        <f>IF(AND('Library Prep'!$K$12 &lt;&gt; "CD", LEN('Library Prep'!$D16)&gt;0), 'Library Prep'!$D16, "")</f>
        <v/>
      </c>
    </row>
    <row r="25" spans="1:9" x14ac:dyDescent="0.3">
      <c r="A25" t="str">
        <f>IF(AND(LEN(TRIM('Library Prep'!$C$2)) &gt; 0, LEN(TRIM('Library Prep'!$B17))&gt;0), 'Library Prep'!$B17 &amp; "-" &amp; 'Library Prep'!$C$2, "")</f>
        <v/>
      </c>
      <c r="C25" t="str">
        <f>IF(AND(LEN('Library Prep'!$K$12)&gt;0, LEN(TRIM('Library Prep'!$B17)) &gt; 0), IF('Library Prep'!$K$12="CD", 'Library Prep'!$L17, RIGHT('Library Prep'!$K17, 1)), "")</f>
        <v/>
      </c>
      <c r="D25" t="str">
        <f>IF(LEN($C25)=0, "", IF('Library Prep'!$K$12 = "CD", VLOOKUP($C25, Indices!$G$8:$I$103, 2, FALSE), 'Library Prep'!$L17))</f>
        <v/>
      </c>
      <c r="E25" t="str">
        <f ca="1">IF(AND('Library Prep'!$K$12="CD", LEN(C25)&gt;0), VLOOKUP(D25, Indices!$E$8:$F$795, 2, FALSE), IF(LEN(C25)&gt;0, MID(VLOOKUP(D25, OFFSET(Indices!$G$8:$I$103, 0, MATCH("UD-" &amp; $C25, Indices!$G$6:$S$6,0)-1), 2,FALSE), 1, 7), ""))</f>
        <v/>
      </c>
      <c r="F25" t="str">
        <f ca="1">IF(AND('Library Prep'!$K$12="CD", LEN($C25)&gt;0), VLOOKUP($C25, Indices!$G$8:$I$103, 3, FALSE), IF(AND(LEN($D25)&gt;0, LEN($E25)&gt;0), VLOOKUP($E25&amp;"-7", Indices!$E:$F, 2,FALSE), ""))</f>
        <v/>
      </c>
      <c r="G25" t="str">
        <f ca="1">IF(AND('Library Prep'!$C$6="CD", LEN(F25)&gt;0), VLOOKUP(F25, Indices!$E$8:$F$795, 2, FALSE), E25)</f>
        <v/>
      </c>
      <c r="H25" t="str">
        <f ca="1">IF(AND('Library Prep'!$K$12 = "CD", LEN('Library Prep'!$B17)&gt;0), 'Library Prep'!$D17&amp;"", IF(LEN($G25)&gt;0, VLOOKUP(G25&amp;"-5", Indices!$E:$F, 2,FALSE), ""))</f>
        <v/>
      </c>
      <c r="I25" t="str">
        <f>IF(AND('Library Prep'!$K$12 &lt;&gt; "CD", LEN('Library Prep'!$D17)&gt;0), 'Library Prep'!$D17, "")</f>
        <v/>
      </c>
    </row>
    <row r="26" spans="1:9" x14ac:dyDescent="0.3">
      <c r="A26" t="str">
        <f>IF(AND(LEN(TRIM('Library Prep'!$C$2)) &gt; 0, LEN(TRIM('Library Prep'!$B18))&gt;0), 'Library Prep'!$B18 &amp; "-" &amp; 'Library Prep'!$C$2, "")</f>
        <v/>
      </c>
      <c r="C26" t="str">
        <f>IF(AND(LEN('Library Prep'!$K$12)&gt;0, LEN(TRIM('Library Prep'!$B18)) &gt; 0), IF('Library Prep'!$K$12="CD", 'Library Prep'!$L18, RIGHT('Library Prep'!$K18, 1)), "")</f>
        <v/>
      </c>
      <c r="D26" t="str">
        <f>IF(LEN($C26)=0, "", IF('Library Prep'!$K$12 = "CD", VLOOKUP($C26, Indices!$G$8:$I$103, 2, FALSE), 'Library Prep'!$L18))</f>
        <v/>
      </c>
      <c r="E26" t="str">
        <f ca="1">IF(AND('Library Prep'!$K$12="CD", LEN(C26)&gt;0), VLOOKUP(D26, Indices!$E$8:$F$795, 2, FALSE), IF(LEN(C26)&gt;0, MID(VLOOKUP(D26, OFFSET(Indices!$G$8:$I$103, 0, MATCH("UD-" &amp; $C26, Indices!$G$6:$S$6,0)-1), 2,FALSE), 1, 7), ""))</f>
        <v/>
      </c>
      <c r="F26" t="str">
        <f ca="1">IF(AND('Library Prep'!$K$12="CD", LEN($C26)&gt;0), VLOOKUP($C26, Indices!$G$8:$I$103, 3, FALSE), IF(AND(LEN($D26)&gt;0, LEN($E26)&gt;0), VLOOKUP($E26&amp;"-7", Indices!$E:$F, 2,FALSE), ""))</f>
        <v/>
      </c>
      <c r="G26" t="str">
        <f ca="1">IF(AND('Library Prep'!$C$6="CD", LEN(F26)&gt;0), VLOOKUP(F26, Indices!$E$8:$F$795, 2, FALSE), E26)</f>
        <v/>
      </c>
      <c r="H26" t="str">
        <f ca="1">IF(AND('Library Prep'!$K$12 = "CD", LEN('Library Prep'!$B18)&gt;0), 'Library Prep'!$D18&amp;"", IF(LEN($G26)&gt;0, VLOOKUP(G26&amp;"-5", Indices!$E:$F, 2,FALSE), ""))</f>
        <v/>
      </c>
      <c r="I26" t="str">
        <f>IF(AND('Library Prep'!$K$12 &lt;&gt; "CD", LEN('Library Prep'!$D18)&gt;0), 'Library Prep'!$D18, "")</f>
        <v/>
      </c>
    </row>
    <row r="27" spans="1:9" x14ac:dyDescent="0.3">
      <c r="A27" t="str">
        <f>IF(AND(LEN(TRIM('Library Prep'!$C$2)) &gt; 0, LEN(TRIM('Library Prep'!$B19))&gt;0), 'Library Prep'!$B19 &amp; "-" &amp; 'Library Prep'!$C$2, "")</f>
        <v/>
      </c>
      <c r="C27" t="str">
        <f>IF(AND(LEN('Library Prep'!$K$12)&gt;0, LEN(TRIM('Library Prep'!$B19)) &gt; 0), IF('Library Prep'!$K$12="CD", 'Library Prep'!$L19, RIGHT('Library Prep'!$K19, 1)), "")</f>
        <v/>
      </c>
      <c r="D27" t="str">
        <f>IF(LEN($C27)=0, "", IF('Library Prep'!$K$12 = "CD", VLOOKUP($C27, Indices!$G$8:$I$103, 2, FALSE), 'Library Prep'!$L19))</f>
        <v/>
      </c>
      <c r="E27" t="str">
        <f ca="1">IF(AND('Library Prep'!$K$12="CD", LEN(C27)&gt;0), VLOOKUP(D27, Indices!$E$8:$F$795, 2, FALSE), IF(LEN(C27)&gt;0, MID(VLOOKUP(D27, OFFSET(Indices!$G$8:$I$103, 0, MATCH("UD-" &amp; $C27, Indices!$G$6:$S$6,0)-1), 2,FALSE), 1, 7), ""))</f>
        <v/>
      </c>
      <c r="F27" t="str">
        <f ca="1">IF(AND('Library Prep'!$K$12="CD", LEN($C27)&gt;0), VLOOKUP($C27, Indices!$G$8:$I$103, 3, FALSE), IF(AND(LEN($D27)&gt;0, LEN($E27)&gt;0), VLOOKUP($E27&amp;"-7", Indices!$E:$F, 2,FALSE), ""))</f>
        <v/>
      </c>
      <c r="G27" t="str">
        <f ca="1">IF(AND('Library Prep'!$C$6="CD", LEN(F27)&gt;0), VLOOKUP(F27, Indices!$E$8:$F$795, 2, FALSE), E27)</f>
        <v/>
      </c>
      <c r="H27" t="str">
        <f ca="1">IF(AND('Library Prep'!$K$12 = "CD", LEN('Library Prep'!$B19)&gt;0), 'Library Prep'!$D19&amp;"", IF(LEN($G27)&gt;0, VLOOKUP(G27&amp;"-5", Indices!$E:$F, 2,FALSE), ""))</f>
        <v/>
      </c>
      <c r="I27" t="str">
        <f>IF(AND('Library Prep'!$K$12 &lt;&gt; "CD", LEN('Library Prep'!$D19)&gt;0), 'Library Prep'!$D19, "")</f>
        <v/>
      </c>
    </row>
    <row r="28" spans="1:9" x14ac:dyDescent="0.3">
      <c r="A28" t="str">
        <f>IF(AND(LEN(TRIM('Library Prep'!$C$2)) &gt; 0, LEN(TRIM('Library Prep'!$B20))&gt;0), 'Library Prep'!$B20 &amp; "-" &amp; 'Library Prep'!$C$2, "")</f>
        <v/>
      </c>
      <c r="C28" t="str">
        <f>IF(AND(LEN('Library Prep'!$K$12)&gt;0, LEN(TRIM('Library Prep'!$B20)) &gt; 0), IF('Library Prep'!$K$12="CD", 'Library Prep'!$L20, RIGHT('Library Prep'!$K20, 1)), "")</f>
        <v/>
      </c>
      <c r="D28" t="str">
        <f>IF(LEN($C28)=0, "", IF('Library Prep'!$K$12 = "CD", VLOOKUP($C28, Indices!$G$8:$I$103, 2, FALSE), 'Library Prep'!$L20))</f>
        <v/>
      </c>
      <c r="E28" t="str">
        <f ca="1">IF(AND('Library Prep'!$K$12="CD", LEN(C28)&gt;0), VLOOKUP(D28, Indices!$E$8:$F$795, 2, FALSE), IF(LEN(C28)&gt;0, MID(VLOOKUP(D28, OFFSET(Indices!$G$8:$I$103, 0, MATCH("UD-" &amp; $C28, Indices!$G$6:$S$6,0)-1), 2,FALSE), 1, 7), ""))</f>
        <v/>
      </c>
      <c r="F28" t="str">
        <f ca="1">IF(AND('Library Prep'!$K$12="CD", LEN($C28)&gt;0), VLOOKUP($C28, Indices!$G$8:$I$103, 3, FALSE), IF(AND(LEN($D28)&gt;0, LEN($E28)&gt;0), VLOOKUP($E28&amp;"-7", Indices!$E:$F, 2,FALSE), ""))</f>
        <v/>
      </c>
      <c r="G28" t="str">
        <f ca="1">IF(AND('Library Prep'!$C$6="CD", LEN(F28)&gt;0), VLOOKUP(F28, Indices!$E$8:$F$795, 2, FALSE), E28)</f>
        <v/>
      </c>
      <c r="H28" t="str">
        <f ca="1">IF(AND('Library Prep'!$K$12 = "CD", LEN('Library Prep'!$B20)&gt;0), 'Library Prep'!$D20&amp;"", IF(LEN($G28)&gt;0, VLOOKUP(G28&amp;"-5", Indices!$E:$F, 2,FALSE), ""))</f>
        <v/>
      </c>
      <c r="I28" t="str">
        <f>IF(AND('Library Prep'!$K$12 &lt;&gt; "CD", LEN('Library Prep'!$D20)&gt;0), 'Library Prep'!$D20, "")</f>
        <v/>
      </c>
    </row>
    <row r="29" spans="1:9" x14ac:dyDescent="0.3">
      <c r="A29" t="str">
        <f>IF(AND(LEN(TRIM('Library Prep'!$C$2)) &gt; 0, LEN(TRIM('Library Prep'!$B21))&gt;0), 'Library Prep'!$B21 &amp; "-" &amp; 'Library Prep'!$C$2, "")</f>
        <v/>
      </c>
      <c r="C29" t="str">
        <f>IF(AND(LEN('Library Prep'!$K$12)&gt;0, LEN(TRIM('Library Prep'!$B21)) &gt; 0), IF('Library Prep'!$K$12="CD", 'Library Prep'!$L21, RIGHT('Library Prep'!$K21, 1)), "")</f>
        <v/>
      </c>
      <c r="D29" t="str">
        <f>IF(LEN($C29)=0, "", IF('Library Prep'!$K$12 = "CD", VLOOKUP($C29, Indices!$G$8:$I$103, 2, FALSE), 'Library Prep'!$L21))</f>
        <v/>
      </c>
      <c r="E29" t="str">
        <f ca="1">IF(AND('Library Prep'!$K$12="CD", LEN(C29)&gt;0), VLOOKUP(D29, Indices!$E$8:$F$795, 2, FALSE), IF(LEN(C29)&gt;0, MID(VLOOKUP(D29, OFFSET(Indices!$G$8:$I$103, 0, MATCH("UD-" &amp; $C29, Indices!$G$6:$S$6,0)-1), 2,FALSE), 1, 7), ""))</f>
        <v/>
      </c>
      <c r="F29" t="str">
        <f ca="1">IF(AND('Library Prep'!$K$12="CD", LEN($C29)&gt;0), VLOOKUP($C29, Indices!$G$8:$I$103, 3, FALSE), IF(AND(LEN($D29)&gt;0, LEN($E29)&gt;0), VLOOKUP($E29&amp;"-7", Indices!$E:$F, 2,FALSE), ""))</f>
        <v/>
      </c>
      <c r="G29" t="str">
        <f ca="1">IF(AND('Library Prep'!$C$6="CD", LEN(F29)&gt;0), VLOOKUP(F29, Indices!$E$8:$F$795, 2, FALSE), E29)</f>
        <v/>
      </c>
      <c r="H29" t="str">
        <f ca="1">IF(AND('Library Prep'!$K$12 = "CD", LEN('Library Prep'!$B21)&gt;0), 'Library Prep'!$D21&amp;"", IF(LEN($G29)&gt;0, VLOOKUP(G29&amp;"-5", Indices!$E:$F, 2,FALSE), ""))</f>
        <v/>
      </c>
      <c r="I29" t="str">
        <f>IF(AND('Library Prep'!$K$12 &lt;&gt; "CD", LEN('Library Prep'!$D21)&gt;0), 'Library Prep'!$D21, "")</f>
        <v/>
      </c>
    </row>
    <row r="30" spans="1:9" x14ac:dyDescent="0.3">
      <c r="A30" t="str">
        <f>IF(AND(LEN(TRIM('Library Prep'!$C$2)) &gt; 0, LEN(TRIM('Library Prep'!$B22))&gt;0), 'Library Prep'!$B22 &amp; "-" &amp; 'Library Prep'!$C$2, "")</f>
        <v/>
      </c>
      <c r="C30" t="str">
        <f>IF(AND(LEN('Library Prep'!$K$12)&gt;0, LEN(TRIM('Library Prep'!$B22)) &gt; 0), IF('Library Prep'!$K$12="CD", 'Library Prep'!$L22, RIGHT('Library Prep'!$K22, 1)), "")</f>
        <v/>
      </c>
      <c r="D30" t="str">
        <f>IF(LEN($C30)=0, "", IF('Library Prep'!$K$12 = "CD", VLOOKUP($C30, Indices!$G$8:$I$103, 2, FALSE), 'Library Prep'!$L22))</f>
        <v/>
      </c>
      <c r="E30" t="str">
        <f ca="1">IF(AND('Library Prep'!$K$12="CD", LEN(C30)&gt;0), VLOOKUP(D30, Indices!$E$8:$F$795, 2, FALSE), IF(LEN(C30)&gt;0, MID(VLOOKUP(D30, OFFSET(Indices!$G$8:$I$103, 0, MATCH("UD-" &amp; $C30, Indices!$G$6:$S$6,0)-1), 2,FALSE), 1, 7), ""))</f>
        <v/>
      </c>
      <c r="F30" t="str">
        <f ca="1">IF(AND('Library Prep'!$K$12="CD", LEN($C30)&gt;0), VLOOKUP($C30, Indices!$G$8:$I$103, 3, FALSE), IF(AND(LEN($D30)&gt;0, LEN($E30)&gt;0), VLOOKUP($E30&amp;"-7", Indices!$E:$F, 2,FALSE), ""))</f>
        <v/>
      </c>
      <c r="G30" t="str">
        <f ca="1">IF(AND('Library Prep'!$C$6="CD", LEN(F30)&gt;0), VLOOKUP(F30, Indices!$E$8:$F$795, 2, FALSE), E30)</f>
        <v/>
      </c>
      <c r="H30" t="str">
        <f ca="1">IF(AND('Library Prep'!$K$12 = "CD", LEN('Library Prep'!$B22)&gt;0), 'Library Prep'!$D22&amp;"", IF(LEN($G30)&gt;0, VLOOKUP(G30&amp;"-5", Indices!$E:$F, 2,FALSE), ""))</f>
        <v/>
      </c>
      <c r="I30" t="str">
        <f>IF(AND('Library Prep'!$K$12 &lt;&gt; "CD", LEN('Library Prep'!$D22)&gt;0), 'Library Prep'!$D22, "")</f>
        <v/>
      </c>
    </row>
    <row r="31" spans="1:9" x14ac:dyDescent="0.3">
      <c r="A31" t="str">
        <f>IF(AND(LEN(TRIM('Library Prep'!$C$2)) &gt; 0, LEN(TRIM('Library Prep'!$B23))&gt;0), 'Library Prep'!$B23 &amp; "-" &amp; 'Library Prep'!$C$2, "")</f>
        <v/>
      </c>
      <c r="C31" t="str">
        <f>IF(AND(LEN('Library Prep'!$K$12)&gt;0, LEN(TRIM('Library Prep'!$B23)) &gt; 0), IF('Library Prep'!$K$12="CD", 'Library Prep'!$L23, RIGHT('Library Prep'!$K23, 1)), "")</f>
        <v/>
      </c>
      <c r="D31" t="str">
        <f>IF(LEN($C31)=0, "", IF('Library Prep'!$K$12 = "CD", VLOOKUP($C31, Indices!$G$8:$I$103, 2, FALSE), 'Library Prep'!$L23))</f>
        <v/>
      </c>
      <c r="E31" t="str">
        <f ca="1">IF(AND('Library Prep'!$K$12="CD", LEN(C31)&gt;0), VLOOKUP(D31, Indices!$E$8:$F$795, 2, FALSE), IF(LEN(C31)&gt;0, MID(VLOOKUP(D31, OFFSET(Indices!$G$8:$I$103, 0, MATCH("UD-" &amp; $C31, Indices!$G$6:$S$6,0)-1), 2,FALSE), 1, 7), ""))</f>
        <v/>
      </c>
      <c r="F31" t="str">
        <f ca="1">IF(AND('Library Prep'!$K$12="CD", LEN($C31)&gt;0), VLOOKUP($C31, Indices!$G$8:$I$103, 3, FALSE), IF(AND(LEN($D31)&gt;0, LEN($E31)&gt;0), VLOOKUP($E31&amp;"-7", Indices!$E:$F, 2,FALSE), ""))</f>
        <v/>
      </c>
      <c r="G31" t="str">
        <f ca="1">IF(AND('Library Prep'!$C$6="CD", LEN(F31)&gt;0), VLOOKUP(F31, Indices!$E$8:$F$795, 2, FALSE), E31)</f>
        <v/>
      </c>
      <c r="H31" t="str">
        <f ca="1">IF(AND('Library Prep'!$K$12 = "CD", LEN('Library Prep'!$B23)&gt;0), 'Library Prep'!$D23&amp;"", IF(LEN($G31)&gt;0, VLOOKUP(G31&amp;"-5", Indices!$E:$F, 2,FALSE), ""))</f>
        <v/>
      </c>
      <c r="I31" t="str">
        <f>IF(AND('Library Prep'!$K$12 &lt;&gt; "CD", LEN('Library Prep'!$D23)&gt;0), 'Library Prep'!$D23, "")</f>
        <v/>
      </c>
    </row>
    <row r="32" spans="1:9" x14ac:dyDescent="0.3">
      <c r="A32" t="str">
        <f>IF(AND(LEN(TRIM('Library Prep'!$C$2)) &gt; 0, LEN(TRIM('Library Prep'!$B24))&gt;0), 'Library Prep'!$B24 &amp; "-" &amp; 'Library Prep'!$C$2, "")</f>
        <v/>
      </c>
      <c r="C32" t="str">
        <f>IF(AND(LEN('Library Prep'!$K$12)&gt;0, LEN(TRIM('Library Prep'!$B24)) &gt; 0), IF('Library Prep'!$K$12="CD", 'Library Prep'!$L24, RIGHT('Library Prep'!$K24, 1)), "")</f>
        <v/>
      </c>
      <c r="D32" t="str">
        <f>IF(LEN($C32)=0, "", IF('Library Prep'!$K$12 = "CD", VLOOKUP($C32, Indices!$G$8:$I$103, 2, FALSE), 'Library Prep'!$L24))</f>
        <v/>
      </c>
      <c r="E32" t="str">
        <f ca="1">IF(AND('Library Prep'!$K$12="CD", LEN(C32)&gt;0), VLOOKUP(D32, Indices!$E$8:$F$795, 2, FALSE), IF(LEN(C32)&gt;0, MID(VLOOKUP(D32, OFFSET(Indices!$G$8:$I$103, 0, MATCH("UD-" &amp; $C32, Indices!$G$6:$S$6,0)-1), 2,FALSE), 1, 7), ""))</f>
        <v/>
      </c>
      <c r="F32" t="str">
        <f ca="1">IF(AND('Library Prep'!$K$12="CD", LEN($C32)&gt;0), VLOOKUP($C32, Indices!$G$8:$I$103, 3, FALSE), IF(AND(LEN($D32)&gt;0, LEN($E32)&gt;0), VLOOKUP($E32&amp;"-7", Indices!$E:$F, 2,FALSE), ""))</f>
        <v/>
      </c>
      <c r="G32" t="str">
        <f ca="1">IF(AND('Library Prep'!$C$6="CD", LEN(F32)&gt;0), VLOOKUP(F32, Indices!$E$8:$F$795, 2, FALSE), E32)</f>
        <v/>
      </c>
      <c r="H32" t="str">
        <f ca="1">IF(AND('Library Prep'!$K$12 = "CD", LEN('Library Prep'!$B24)&gt;0), 'Library Prep'!$D24&amp;"", IF(LEN($G32)&gt;0, VLOOKUP(G32&amp;"-5", Indices!$E:$F, 2,FALSE), ""))</f>
        <v/>
      </c>
      <c r="I32" t="str">
        <f>IF(AND('Library Prep'!$K$12 &lt;&gt; "CD", LEN('Library Prep'!$D24)&gt;0), 'Library Prep'!$D24, "")</f>
        <v/>
      </c>
    </row>
    <row r="33" spans="1:9" x14ac:dyDescent="0.3">
      <c r="A33" t="str">
        <f>IF(AND(LEN(TRIM('Library Prep'!$C$2)) &gt; 0, LEN(TRIM('Library Prep'!$B25))&gt;0), 'Library Prep'!$B25 &amp; "-" &amp; 'Library Prep'!$C$2, "")</f>
        <v/>
      </c>
      <c r="C33" t="str">
        <f>IF(AND(LEN('Library Prep'!$K$12)&gt;0, LEN(TRIM('Library Prep'!$B25)) &gt; 0), IF('Library Prep'!$K$12="CD", 'Library Prep'!$L25, RIGHT('Library Prep'!$K25, 1)), "")</f>
        <v/>
      </c>
      <c r="D33" t="str">
        <f>IF(LEN($C33)=0, "", IF('Library Prep'!$K$12 = "CD", VLOOKUP($C33, Indices!$G$8:$I$103, 2, FALSE), 'Library Prep'!$L25))</f>
        <v/>
      </c>
      <c r="E33" t="str">
        <f ca="1">IF(AND('Library Prep'!$K$12="CD", LEN(C33)&gt;0), VLOOKUP(D33, Indices!$E$8:$F$795, 2, FALSE), IF(LEN(C33)&gt;0, MID(VLOOKUP(D33, OFFSET(Indices!$G$8:$I$103, 0, MATCH("UD-" &amp; $C33, Indices!$G$6:$S$6,0)-1), 2,FALSE), 1, 7), ""))</f>
        <v/>
      </c>
      <c r="F33" t="str">
        <f ca="1">IF(AND('Library Prep'!$K$12="CD", LEN($C33)&gt;0), VLOOKUP($C33, Indices!$G$8:$I$103, 3, FALSE), IF(AND(LEN($D33)&gt;0, LEN($E33)&gt;0), VLOOKUP($E33&amp;"-7", Indices!$E:$F, 2,FALSE), ""))</f>
        <v/>
      </c>
      <c r="G33" t="str">
        <f ca="1">IF(AND('Library Prep'!$C$6="CD", LEN(F33)&gt;0), VLOOKUP(F33, Indices!$E$8:$F$795, 2, FALSE), E33)</f>
        <v/>
      </c>
      <c r="H33" t="str">
        <f ca="1">IF(AND('Library Prep'!$K$12 = "CD", LEN('Library Prep'!$B25)&gt;0), 'Library Prep'!$D25&amp;"", IF(LEN($G33)&gt;0, VLOOKUP(G33&amp;"-5", Indices!$E:$F, 2,FALSE), ""))</f>
        <v/>
      </c>
      <c r="I33" t="str">
        <f>IF(AND('Library Prep'!$K$12 &lt;&gt; "CD", LEN('Library Prep'!$D25)&gt;0), 'Library Prep'!$D25, "")</f>
        <v/>
      </c>
    </row>
    <row r="34" spans="1:9" x14ac:dyDescent="0.3">
      <c r="A34" t="str">
        <f>IF(AND(LEN(TRIM('Library Prep'!$C$2)) &gt; 0, LEN(TRIM('Library Prep'!$B26))&gt;0), 'Library Prep'!$B26 &amp; "-" &amp; 'Library Prep'!$C$2, "")</f>
        <v/>
      </c>
      <c r="C34" t="str">
        <f>IF(AND(LEN('Library Prep'!$K$12)&gt;0, LEN(TRIM('Library Prep'!$B26)) &gt; 0), IF('Library Prep'!$K$12="CD", 'Library Prep'!$L26, RIGHT('Library Prep'!$K26, 1)), "")</f>
        <v/>
      </c>
      <c r="D34" t="str">
        <f>IF(LEN($C34)=0, "", IF('Library Prep'!$K$12 = "CD", VLOOKUP($C34, Indices!$G$8:$I$103, 2, FALSE), 'Library Prep'!$L26))</f>
        <v/>
      </c>
      <c r="E34" t="str">
        <f ca="1">IF(AND('Library Prep'!$K$12="CD", LEN(C34)&gt;0), VLOOKUP(D34, Indices!$E$8:$F$795, 2, FALSE), IF(LEN(C34)&gt;0, MID(VLOOKUP(D34, OFFSET(Indices!$G$8:$I$103, 0, MATCH("UD-" &amp; $C34, Indices!$G$6:$S$6,0)-1), 2,FALSE), 1, 7), ""))</f>
        <v/>
      </c>
      <c r="F34" t="str">
        <f ca="1">IF(AND('Library Prep'!$K$12="CD", LEN($C34)&gt;0), VLOOKUP($C34, Indices!$G$8:$I$103, 3, FALSE), IF(AND(LEN($D34)&gt;0, LEN($E34)&gt;0), VLOOKUP($E34&amp;"-7", Indices!$E:$F, 2,FALSE), ""))</f>
        <v/>
      </c>
      <c r="G34" t="str">
        <f ca="1">IF(AND('Library Prep'!$C$6="CD", LEN(F34)&gt;0), VLOOKUP(F34, Indices!$E$8:$F$795, 2, FALSE), E34)</f>
        <v/>
      </c>
      <c r="H34" t="str">
        <f ca="1">IF(AND('Library Prep'!$K$12 = "CD", LEN('Library Prep'!$B26)&gt;0), 'Library Prep'!$D26&amp;"", IF(LEN($G34)&gt;0, VLOOKUP(G34&amp;"-5", Indices!$E:$F, 2,FALSE), ""))</f>
        <v/>
      </c>
      <c r="I34" t="str">
        <f>IF(AND('Library Prep'!$K$12 &lt;&gt; "CD", LEN('Library Prep'!$D26)&gt;0), 'Library Prep'!$D26, "")</f>
        <v/>
      </c>
    </row>
    <row r="35" spans="1:9" x14ac:dyDescent="0.3">
      <c r="A35" t="str">
        <f>IF(AND(LEN(TRIM('Library Prep'!$C$2)) &gt; 0, LEN(TRIM('Library Prep'!$B27))&gt;0), 'Library Prep'!$B27 &amp; "-" &amp; 'Library Prep'!$C$2, "")</f>
        <v/>
      </c>
      <c r="C35" t="str">
        <f>IF(AND(LEN('Library Prep'!$K$12)&gt;0, LEN(TRIM('Library Prep'!$B27)) &gt; 0), IF('Library Prep'!$K$12="CD", 'Library Prep'!$L27, RIGHT('Library Prep'!$K27, 1)), "")</f>
        <v/>
      </c>
      <c r="D35" t="str">
        <f>IF(LEN($C35)=0, "", IF('Library Prep'!$K$12 = "CD", VLOOKUP($C35, Indices!$G$8:$I$103, 2, FALSE), 'Library Prep'!$L27))</f>
        <v/>
      </c>
      <c r="E35" t="str">
        <f ca="1">IF(AND('Library Prep'!$K$12="CD", LEN(C35)&gt;0), VLOOKUP(D35, Indices!$E$8:$F$795, 2, FALSE), IF(LEN(C35)&gt;0, MID(VLOOKUP(D35, OFFSET(Indices!$G$8:$I$103, 0, MATCH("UD-" &amp; $C35, Indices!$G$6:$S$6,0)-1), 2,FALSE), 1, 7), ""))</f>
        <v/>
      </c>
      <c r="F35" t="str">
        <f ca="1">IF(AND('Library Prep'!$K$12="CD", LEN($C35)&gt;0), VLOOKUP($C35, Indices!$G$8:$I$103, 3, FALSE), IF(AND(LEN($D35)&gt;0, LEN($E35)&gt;0), VLOOKUP($E35&amp;"-7", Indices!$E:$F, 2,FALSE), ""))</f>
        <v/>
      </c>
      <c r="G35" t="str">
        <f ca="1">IF(AND('Library Prep'!$C$6="CD", LEN(F35)&gt;0), VLOOKUP(F35, Indices!$E$8:$F$795, 2, FALSE), E35)</f>
        <v/>
      </c>
      <c r="H35" t="str">
        <f ca="1">IF(AND('Library Prep'!$K$12 = "CD", LEN('Library Prep'!$B27)&gt;0), 'Library Prep'!$D27&amp;"", IF(LEN($G35)&gt;0, VLOOKUP(G35&amp;"-5", Indices!$E:$F, 2,FALSE), ""))</f>
        <v/>
      </c>
      <c r="I35" t="str">
        <f>IF(AND('Library Prep'!$K$12 &lt;&gt; "CD", LEN('Library Prep'!$D27)&gt;0), 'Library Prep'!$D27, "")</f>
        <v/>
      </c>
    </row>
    <row r="36" spans="1:9" x14ac:dyDescent="0.3">
      <c r="A36" t="str">
        <f>IF(AND(LEN(TRIM('Library Prep'!$C$2)) &gt; 0, LEN(TRIM('Library Prep'!$B28))&gt;0), 'Library Prep'!$B28 &amp; "-" &amp; 'Library Prep'!$C$2, "")</f>
        <v/>
      </c>
      <c r="C36" t="str">
        <f>IF(AND(LEN('Library Prep'!$K$12)&gt;0, LEN(TRIM('Library Prep'!$B28)) &gt; 0), IF('Library Prep'!$K$12="CD", 'Library Prep'!$L28, RIGHT('Library Prep'!$K28, 1)), "")</f>
        <v/>
      </c>
      <c r="D36" t="str">
        <f>IF(LEN($C36)=0, "", IF('Library Prep'!$K$12 = "CD", VLOOKUP($C36, Indices!$G$8:$I$103, 2, FALSE), 'Library Prep'!$L28))</f>
        <v/>
      </c>
      <c r="E36" t="str">
        <f ca="1">IF(AND('Library Prep'!$K$12="CD", LEN(C36)&gt;0), VLOOKUP(D36, Indices!$E$8:$F$795, 2, FALSE), IF(LEN(C36)&gt;0, MID(VLOOKUP(D36, OFFSET(Indices!$G$8:$I$103, 0, MATCH("UD-" &amp; $C36, Indices!$G$6:$S$6,0)-1), 2,FALSE), 1, 7), ""))</f>
        <v/>
      </c>
      <c r="F36" t="str">
        <f ca="1">IF(AND('Library Prep'!$K$12="CD", LEN($C36)&gt;0), VLOOKUP($C36, Indices!$G$8:$I$103, 3, FALSE), IF(AND(LEN($D36)&gt;0, LEN($E36)&gt;0), VLOOKUP($E36&amp;"-7", Indices!$E:$F, 2,FALSE), ""))</f>
        <v/>
      </c>
      <c r="G36" t="str">
        <f ca="1">IF(AND('Library Prep'!$C$6="CD", LEN(F36)&gt;0), VLOOKUP(F36, Indices!$E$8:$F$795, 2, FALSE), E36)</f>
        <v/>
      </c>
      <c r="H36" t="str">
        <f ca="1">IF(AND('Library Prep'!$K$12 = "CD", LEN('Library Prep'!$B28)&gt;0), 'Library Prep'!$D28&amp;"", IF(LEN($G36)&gt;0, VLOOKUP(G36&amp;"-5", Indices!$E:$F, 2,FALSE), ""))</f>
        <v/>
      </c>
      <c r="I36" t="str">
        <f>IF(AND('Library Prep'!$K$12 &lt;&gt; "CD", LEN('Library Prep'!$D28)&gt;0), 'Library Prep'!$D28, "")</f>
        <v/>
      </c>
    </row>
    <row r="37" spans="1:9" x14ac:dyDescent="0.3">
      <c r="A37" t="str">
        <f>IF(AND(LEN(TRIM('Library Prep'!$C$2)) &gt; 0, LEN(TRIM('Library Prep'!$B29))&gt;0), 'Library Prep'!$B29 &amp; "-" &amp; 'Library Prep'!$C$2, "")</f>
        <v/>
      </c>
      <c r="C37" t="str">
        <f>IF(AND(LEN('Library Prep'!$K$12)&gt;0, LEN(TRIM('Library Prep'!$B29)) &gt; 0), IF('Library Prep'!$K$12="CD", 'Library Prep'!$L29, RIGHT('Library Prep'!$K29, 1)), "")</f>
        <v/>
      </c>
      <c r="D37" t="str">
        <f>IF(LEN($C37)=0, "", IF('Library Prep'!$K$12 = "CD", VLOOKUP($C37, Indices!$G$8:$I$103, 2, FALSE), 'Library Prep'!$L29))</f>
        <v/>
      </c>
      <c r="E37" t="str">
        <f ca="1">IF(AND('Library Prep'!$K$12="CD", LEN(C37)&gt;0), VLOOKUP(D37, Indices!$E$8:$F$795, 2, FALSE), IF(LEN(C37)&gt;0, MID(VLOOKUP(D37, OFFSET(Indices!$G$8:$I$103, 0, MATCH("UD-" &amp; $C37, Indices!$G$6:$S$6,0)-1), 2,FALSE), 1, 7), ""))</f>
        <v/>
      </c>
      <c r="F37" t="str">
        <f ca="1">IF(AND('Library Prep'!$K$12="CD", LEN($C37)&gt;0), VLOOKUP($C37, Indices!$G$8:$I$103, 3, FALSE), IF(AND(LEN($D37)&gt;0, LEN($E37)&gt;0), VLOOKUP($E37&amp;"-7", Indices!$E:$F, 2,FALSE), ""))</f>
        <v/>
      </c>
      <c r="G37" t="str">
        <f ca="1">IF(AND('Library Prep'!$C$6="CD", LEN(F37)&gt;0), VLOOKUP(F37, Indices!$E$8:$F$795, 2, FALSE), E37)</f>
        <v/>
      </c>
      <c r="H37" t="str">
        <f ca="1">IF(AND('Library Prep'!$K$12 = "CD", LEN('Library Prep'!$B29)&gt;0), 'Library Prep'!$D29&amp;"", IF(LEN($G37)&gt;0, VLOOKUP(G37&amp;"-5", Indices!$E:$F, 2,FALSE), ""))</f>
        <v/>
      </c>
      <c r="I37" t="str">
        <f>IF(AND('Library Prep'!$K$12 &lt;&gt; "CD", LEN('Library Prep'!$D29)&gt;0), 'Library Prep'!$D29, "")</f>
        <v/>
      </c>
    </row>
    <row r="38" spans="1:9" x14ac:dyDescent="0.3">
      <c r="A38" t="str">
        <f>IF(AND(LEN(TRIM('Library Prep'!$C$2)) &gt; 0, LEN(TRIM('Library Prep'!$B30))&gt;0), 'Library Prep'!$B30 &amp; "-" &amp; 'Library Prep'!$C$2, "")</f>
        <v/>
      </c>
      <c r="C38" t="str">
        <f>IF(AND(LEN('Library Prep'!$K$12)&gt;0, LEN(TRIM('Library Prep'!$B30)) &gt; 0), IF('Library Prep'!$K$12="CD", 'Library Prep'!$L30, RIGHT('Library Prep'!$K30, 1)), "")</f>
        <v/>
      </c>
      <c r="D38" t="str">
        <f>IF(LEN($C38)=0, "", IF('Library Prep'!$K$12 = "CD", VLOOKUP($C38, Indices!$G$8:$I$103, 2, FALSE), 'Library Prep'!$L30))</f>
        <v/>
      </c>
      <c r="E38" t="str">
        <f ca="1">IF(AND('Library Prep'!$K$12="CD", LEN(C38)&gt;0), VLOOKUP(D38, Indices!$E$8:$F$795, 2, FALSE), IF(LEN(C38)&gt;0, MID(VLOOKUP(D38, OFFSET(Indices!$G$8:$I$103, 0, MATCH("UD-" &amp; $C38, Indices!$G$6:$S$6,0)-1), 2,FALSE), 1, 7), ""))</f>
        <v/>
      </c>
      <c r="F38" t="str">
        <f ca="1">IF(AND('Library Prep'!$K$12="CD", LEN($C38)&gt;0), VLOOKUP($C38, Indices!$G$8:$I$103, 3, FALSE), IF(AND(LEN($D38)&gt;0, LEN($E38)&gt;0), VLOOKUP($E38&amp;"-7", Indices!$E:$F, 2,FALSE), ""))</f>
        <v/>
      </c>
      <c r="G38" t="str">
        <f ca="1">IF(AND('Library Prep'!$C$6="CD", LEN(F38)&gt;0), VLOOKUP(F38, Indices!$E$8:$F$795, 2, FALSE), E38)</f>
        <v/>
      </c>
      <c r="H38" t="str">
        <f ca="1">IF(AND('Library Prep'!$K$12 = "CD", LEN('Library Prep'!$B30)&gt;0), 'Library Prep'!$D30&amp;"", IF(LEN($G38)&gt;0, VLOOKUP(G38&amp;"-5", Indices!$E:$F, 2,FALSE), ""))</f>
        <v/>
      </c>
      <c r="I38" t="str">
        <f>IF(AND('Library Prep'!$K$12 &lt;&gt; "CD", LEN('Library Prep'!$D30)&gt;0), 'Library Prep'!$D30, "")</f>
        <v/>
      </c>
    </row>
    <row r="39" spans="1:9" x14ac:dyDescent="0.3">
      <c r="A39" t="str">
        <f>IF(AND(LEN(TRIM('Library Prep'!$C$2)) &gt; 0, LEN(TRIM('Library Prep'!$B31))&gt;0), 'Library Prep'!$B31 &amp; "-" &amp; 'Library Prep'!$C$2, "")</f>
        <v/>
      </c>
      <c r="C39" t="str">
        <f>IF(AND(LEN('Library Prep'!$K$12)&gt;0, LEN(TRIM('Library Prep'!$B31)) &gt; 0), IF('Library Prep'!$K$12="CD", 'Library Prep'!$L31, RIGHT('Library Prep'!$K31, 1)), "")</f>
        <v/>
      </c>
      <c r="D39" t="str">
        <f>IF(LEN($C39)=0, "", IF('Library Prep'!$K$12 = "CD", VLOOKUP($C39, Indices!$G$8:$I$103, 2, FALSE), 'Library Prep'!$L31))</f>
        <v/>
      </c>
      <c r="E39" t="str">
        <f ca="1">IF(AND('Library Prep'!$K$12="CD", LEN(C39)&gt;0), VLOOKUP(D39, Indices!$E$8:$F$795, 2, FALSE), IF(LEN(C39)&gt;0, MID(VLOOKUP(D39, OFFSET(Indices!$G$8:$I$103, 0, MATCH("UD-" &amp; $C39, Indices!$G$6:$S$6,0)-1), 2,FALSE), 1, 7), ""))</f>
        <v/>
      </c>
      <c r="F39" t="str">
        <f ca="1">IF(AND('Library Prep'!$K$12="CD", LEN($C39)&gt;0), VLOOKUP($C39, Indices!$G$8:$I$103, 3, FALSE), IF(AND(LEN($D39)&gt;0, LEN($E39)&gt;0), VLOOKUP($E39&amp;"-7", Indices!$E:$F, 2,FALSE), ""))</f>
        <v/>
      </c>
      <c r="G39" t="str">
        <f ca="1">IF(AND('Library Prep'!$C$6="CD", LEN(F39)&gt;0), VLOOKUP(F39, Indices!$E$8:$F$795, 2, FALSE), E39)</f>
        <v/>
      </c>
      <c r="H39" t="str">
        <f ca="1">IF(AND('Library Prep'!$K$12 = "CD", LEN('Library Prep'!$B31)&gt;0), 'Library Prep'!$D31&amp;"", IF(LEN($G39)&gt;0, VLOOKUP(G39&amp;"-5", Indices!$E:$F, 2,FALSE), ""))</f>
        <v/>
      </c>
      <c r="I39" t="str">
        <f>IF(AND('Library Prep'!$K$12 &lt;&gt; "CD", LEN('Library Prep'!$D31)&gt;0), 'Library Prep'!$D31, "")</f>
        <v/>
      </c>
    </row>
    <row r="40" spans="1:9" x14ac:dyDescent="0.3">
      <c r="A40" t="str">
        <f>IF(AND(LEN(TRIM('Library Prep'!$C$2)) &gt; 0, LEN(TRIM('Library Prep'!$B32))&gt;0), 'Library Prep'!$B32 &amp; "-" &amp; 'Library Prep'!$C$2, "")</f>
        <v/>
      </c>
      <c r="C40" t="str">
        <f>IF(AND(LEN('Library Prep'!$K$12)&gt;0, LEN(TRIM('Library Prep'!$B32)) &gt; 0), IF('Library Prep'!$K$12="CD", 'Library Prep'!$L32, RIGHT('Library Prep'!$K32, 1)), "")</f>
        <v/>
      </c>
      <c r="D40" t="str">
        <f>IF(LEN($C40)=0, "", IF('Library Prep'!$K$12 = "CD", VLOOKUP($C40, Indices!$G$8:$I$103, 2, FALSE), 'Library Prep'!$L32))</f>
        <v/>
      </c>
      <c r="E40" t="str">
        <f ca="1">IF(AND('Library Prep'!$K$12="CD", LEN(C40)&gt;0), VLOOKUP(D40, Indices!$E$8:$F$795, 2, FALSE), IF(LEN(C40)&gt;0, MID(VLOOKUP(D40, OFFSET(Indices!$G$8:$I$103, 0, MATCH("UD-" &amp; $C40, Indices!$G$6:$S$6,0)-1), 2,FALSE), 1, 7), ""))</f>
        <v/>
      </c>
      <c r="F40" t="str">
        <f ca="1">IF(AND('Library Prep'!$K$12="CD", LEN($C40)&gt;0), VLOOKUP($C40, Indices!$G$8:$I$103, 3, FALSE), IF(AND(LEN($D40)&gt;0, LEN($E40)&gt;0), VLOOKUP($E40&amp;"-7", Indices!$E:$F, 2,FALSE), ""))</f>
        <v/>
      </c>
      <c r="G40" t="str">
        <f ca="1">IF(AND('Library Prep'!$C$6="CD", LEN(F40)&gt;0), VLOOKUP(F40, Indices!$E$8:$F$795, 2, FALSE), E40)</f>
        <v/>
      </c>
      <c r="H40" t="str">
        <f ca="1">IF(AND('Library Prep'!$K$12 = "CD", LEN('Library Prep'!$B32)&gt;0), 'Library Prep'!$D32&amp;"", IF(LEN($G40)&gt;0, VLOOKUP(G40&amp;"-5", Indices!$E:$F, 2,FALSE), ""))</f>
        <v/>
      </c>
      <c r="I40" t="str">
        <f>IF(AND('Library Prep'!$K$12 &lt;&gt; "CD", LEN('Library Prep'!$D32)&gt;0), 'Library Prep'!$D32, "")</f>
        <v/>
      </c>
    </row>
    <row r="41" spans="1:9" x14ac:dyDescent="0.3">
      <c r="A41" t="str">
        <f>IF(AND(LEN(TRIM('Library Prep'!$C$2)) &gt; 0, LEN(TRIM('Library Prep'!$B33))&gt;0), 'Library Prep'!$B33 &amp; "-" &amp; 'Library Prep'!$C$2, "")</f>
        <v/>
      </c>
      <c r="C41" t="str">
        <f>IF(AND(LEN('Library Prep'!$K$12)&gt;0, LEN(TRIM('Library Prep'!$B33)) &gt; 0), IF('Library Prep'!$K$12="CD", 'Library Prep'!$L33, RIGHT('Library Prep'!$K33, 1)), "")</f>
        <v/>
      </c>
      <c r="D41" t="str">
        <f>IF(LEN($C41)=0, "", IF('Library Prep'!$K$12 = "CD", VLOOKUP($C41, Indices!$G$8:$I$103, 2, FALSE), 'Library Prep'!$L33))</f>
        <v/>
      </c>
      <c r="E41" t="str">
        <f ca="1">IF(AND('Library Prep'!$K$12="CD", LEN(C41)&gt;0), VLOOKUP(D41, Indices!$E$8:$F$795, 2, FALSE), IF(LEN(C41)&gt;0, MID(VLOOKUP(D41, OFFSET(Indices!$G$8:$I$103, 0, MATCH("UD-" &amp; $C41, Indices!$G$6:$S$6,0)-1), 2,FALSE), 1, 7), ""))</f>
        <v/>
      </c>
      <c r="F41" t="str">
        <f ca="1">IF(AND('Library Prep'!$K$12="CD", LEN($C41)&gt;0), VLOOKUP($C41, Indices!$G$8:$I$103, 3, FALSE), IF(AND(LEN($D41)&gt;0, LEN($E41)&gt;0), VLOOKUP($E41&amp;"-7", Indices!$E:$F, 2,FALSE), ""))</f>
        <v/>
      </c>
      <c r="G41" t="str">
        <f ca="1">IF(AND('Library Prep'!$C$6="CD", LEN(F41)&gt;0), VLOOKUP(F41, Indices!$E$8:$F$795, 2, FALSE), E41)</f>
        <v/>
      </c>
      <c r="H41" t="str">
        <f ca="1">IF(AND('Library Prep'!$K$12 = "CD", LEN('Library Prep'!$B33)&gt;0), 'Library Prep'!$D33&amp;"", IF(LEN($G41)&gt;0, VLOOKUP(G41&amp;"-5", Indices!$E:$F, 2,FALSE), ""))</f>
        <v/>
      </c>
      <c r="I41" t="str">
        <f>IF(AND('Library Prep'!$K$12 &lt;&gt; "CD", LEN('Library Prep'!$D33)&gt;0), 'Library Prep'!$D33, "")</f>
        <v/>
      </c>
    </row>
    <row r="42" spans="1:9" x14ac:dyDescent="0.3">
      <c r="A42" t="str">
        <f>IF(AND(LEN(TRIM('Library Prep'!$C$2)) &gt; 0, LEN(TRIM('Library Prep'!$B34))&gt;0), 'Library Prep'!$B34 &amp; "-" &amp; 'Library Prep'!$C$2, "")</f>
        <v/>
      </c>
      <c r="C42" t="str">
        <f>IF(AND(LEN('Library Prep'!$K$12)&gt;0, LEN(TRIM('Library Prep'!$B34)) &gt; 0), IF('Library Prep'!$K$12="CD", 'Library Prep'!$L34, RIGHT('Library Prep'!$K34, 1)), "")</f>
        <v/>
      </c>
      <c r="D42" t="str">
        <f>IF(LEN($C42)=0, "", IF('Library Prep'!$K$12 = "CD", VLOOKUP($C42, Indices!$G$8:$I$103, 2, FALSE), 'Library Prep'!$L34))</f>
        <v/>
      </c>
      <c r="E42" t="str">
        <f ca="1">IF(AND('Library Prep'!$K$12="CD", LEN(C42)&gt;0), VLOOKUP(D42, Indices!$E$8:$F$795, 2, FALSE), IF(LEN(C42)&gt;0, MID(VLOOKUP(D42, OFFSET(Indices!$G$8:$I$103, 0, MATCH("UD-" &amp; $C42, Indices!$G$6:$S$6,0)-1), 2,FALSE), 1, 7), ""))</f>
        <v/>
      </c>
      <c r="F42" t="str">
        <f ca="1">IF(AND('Library Prep'!$K$12="CD", LEN($C42)&gt;0), VLOOKUP($C42, Indices!$G$8:$I$103, 3, FALSE), IF(AND(LEN($D42)&gt;0, LEN($E42)&gt;0), VLOOKUP($E42&amp;"-7", Indices!$E:$F, 2,FALSE), ""))</f>
        <v/>
      </c>
      <c r="G42" t="str">
        <f ca="1">IF(AND('Library Prep'!$C$6="CD", LEN(F42)&gt;0), VLOOKUP(F42, Indices!$E$8:$F$795, 2, FALSE), E42)</f>
        <v/>
      </c>
      <c r="H42" t="str">
        <f ca="1">IF(AND('Library Prep'!$K$12 = "CD", LEN('Library Prep'!$B34)&gt;0), 'Library Prep'!$D34&amp;"", IF(LEN($G42)&gt;0, VLOOKUP(G42&amp;"-5", Indices!$E:$F, 2,FALSE), ""))</f>
        <v/>
      </c>
      <c r="I42" t="str">
        <f>IF(AND('Library Prep'!$K$12 &lt;&gt; "CD", LEN('Library Prep'!$D34)&gt;0), 'Library Prep'!$D34, "")</f>
        <v/>
      </c>
    </row>
    <row r="43" spans="1:9" x14ac:dyDescent="0.3">
      <c r="A43" t="str">
        <f>IF(AND(LEN(TRIM('Library Prep'!$C$2)) &gt; 0, LEN(TRIM('Library Prep'!$B35))&gt;0), 'Library Prep'!$B35 &amp; "-" &amp; 'Library Prep'!$C$2, "")</f>
        <v/>
      </c>
      <c r="C43" t="str">
        <f>IF(AND(LEN('Library Prep'!$K$12)&gt;0, LEN(TRIM('Library Prep'!$B35)) &gt; 0), IF('Library Prep'!$K$12="CD", 'Library Prep'!$L35, RIGHT('Library Prep'!$K35, 1)), "")</f>
        <v/>
      </c>
      <c r="D43" t="str">
        <f>IF(LEN($C43)=0, "", IF('Library Prep'!$K$12 = "CD", VLOOKUP($C43, Indices!$G$8:$I$103, 2, FALSE), 'Library Prep'!$L35))</f>
        <v/>
      </c>
      <c r="E43" t="str">
        <f ca="1">IF(AND('Library Prep'!$K$12="CD", LEN(C43)&gt;0), VLOOKUP(D43, Indices!$E$8:$F$795, 2, FALSE), IF(LEN(C43)&gt;0, MID(VLOOKUP(D43, OFFSET(Indices!$G$8:$I$103, 0, MATCH("UD-" &amp; $C43, Indices!$G$6:$S$6,0)-1), 2,FALSE), 1, 7), ""))</f>
        <v/>
      </c>
      <c r="F43" t="str">
        <f ca="1">IF(AND('Library Prep'!$K$12="CD", LEN($C43)&gt;0), VLOOKUP($C43, Indices!$G$8:$I$103, 3, FALSE), IF(AND(LEN($D43)&gt;0, LEN($E43)&gt;0), VLOOKUP($E43&amp;"-7", Indices!$E:$F, 2,FALSE), ""))</f>
        <v/>
      </c>
      <c r="G43" t="str">
        <f ca="1">IF(AND('Library Prep'!$C$6="CD", LEN(F43)&gt;0), VLOOKUP(F43, Indices!$E$8:$F$795, 2, FALSE), E43)</f>
        <v/>
      </c>
      <c r="H43" t="str">
        <f ca="1">IF(AND('Library Prep'!$K$12 = "CD", LEN('Library Prep'!$B35)&gt;0), 'Library Prep'!$D35&amp;"", IF(LEN($G43)&gt;0, VLOOKUP(G43&amp;"-5", Indices!$E:$F, 2,FALSE), ""))</f>
        <v/>
      </c>
      <c r="I43" t="str">
        <f>IF(AND('Library Prep'!$K$12 &lt;&gt; "CD", LEN('Library Prep'!$D35)&gt;0), 'Library Prep'!$D35, "")</f>
        <v/>
      </c>
    </row>
    <row r="44" spans="1:9" x14ac:dyDescent="0.3">
      <c r="A44" t="str">
        <f>IF(AND(LEN(TRIM('Library Prep'!$C$2)) &gt; 0, LEN(TRIM('Library Prep'!$B36))&gt;0), 'Library Prep'!$B36 &amp; "-" &amp; 'Library Prep'!$C$2, "")</f>
        <v/>
      </c>
      <c r="C44" t="str">
        <f>IF(AND(LEN('Library Prep'!$K$12)&gt;0, LEN(TRIM('Library Prep'!$B36)) &gt; 0), IF('Library Prep'!$K$12="CD", 'Library Prep'!$L36, RIGHT('Library Prep'!$K36, 1)), "")</f>
        <v/>
      </c>
      <c r="D44" t="str">
        <f>IF(LEN($C44)=0, "", IF('Library Prep'!$K$12 = "CD", VLOOKUP($C44, Indices!$G$8:$I$103, 2, FALSE), 'Library Prep'!$L36))</f>
        <v/>
      </c>
      <c r="E44" t="str">
        <f ca="1">IF(AND('Library Prep'!$K$12="CD", LEN(C44)&gt;0), VLOOKUP(D44, Indices!$E$8:$F$795, 2, FALSE), IF(LEN(C44)&gt;0, MID(VLOOKUP(D44, OFFSET(Indices!$G$8:$I$103, 0, MATCH("UD-" &amp; $C44, Indices!$G$6:$S$6,0)-1), 2,FALSE), 1, 7), ""))</f>
        <v/>
      </c>
      <c r="F44" t="str">
        <f ca="1">IF(AND('Library Prep'!$K$12="CD", LEN($C44)&gt;0), VLOOKUP($C44, Indices!$G$8:$I$103, 3, FALSE), IF(AND(LEN($D44)&gt;0, LEN($E44)&gt;0), VLOOKUP($E44&amp;"-7", Indices!$E:$F, 2,FALSE), ""))</f>
        <v/>
      </c>
      <c r="G44" t="str">
        <f ca="1">IF(AND('Library Prep'!$C$6="CD", LEN(F44)&gt;0), VLOOKUP(F44, Indices!$E$8:$F$795, 2, FALSE), E44)</f>
        <v/>
      </c>
      <c r="H44" t="str">
        <f ca="1">IF(AND('Library Prep'!$K$12 = "CD", LEN('Library Prep'!$B36)&gt;0), 'Library Prep'!$D36&amp;"", IF(LEN($G44)&gt;0, VLOOKUP(G44&amp;"-5", Indices!$E:$F, 2,FALSE), ""))</f>
        <v/>
      </c>
      <c r="I44" t="str">
        <f>IF(AND('Library Prep'!$K$12 &lt;&gt; "CD", LEN('Library Prep'!$D36)&gt;0), 'Library Prep'!$D36, "")</f>
        <v/>
      </c>
    </row>
    <row r="45" spans="1:9" x14ac:dyDescent="0.3">
      <c r="A45" t="str">
        <f>IF(AND(LEN(TRIM('Library Prep'!$C$2)) &gt; 0, LEN(TRIM('Library Prep'!$B37))&gt;0), 'Library Prep'!$B37 &amp; "-" &amp; 'Library Prep'!$C$2, "")</f>
        <v/>
      </c>
      <c r="C45" t="str">
        <f>IF(AND(LEN('Library Prep'!$K$12)&gt;0, LEN(TRIM('Library Prep'!$B37)) &gt; 0), IF('Library Prep'!$K$12="CD", 'Library Prep'!$L37, RIGHT('Library Prep'!$K37, 1)), "")</f>
        <v/>
      </c>
      <c r="D45" t="str">
        <f>IF(LEN($C45)=0, "", IF('Library Prep'!$K$12 = "CD", VLOOKUP($C45, Indices!$G$8:$I$103, 2, FALSE), 'Library Prep'!$L37))</f>
        <v/>
      </c>
      <c r="E45" t="str">
        <f ca="1">IF(AND('Library Prep'!$K$12="CD", LEN(C45)&gt;0), VLOOKUP(D45, Indices!$E$8:$F$795, 2, FALSE), IF(LEN(C45)&gt;0, MID(VLOOKUP(D45, OFFSET(Indices!$G$8:$I$103, 0, MATCH("UD-" &amp; $C45, Indices!$G$6:$S$6,0)-1), 2,FALSE), 1, 7), ""))</f>
        <v/>
      </c>
      <c r="F45" t="str">
        <f ca="1">IF(AND('Library Prep'!$K$12="CD", LEN($C45)&gt;0), VLOOKUP($C45, Indices!$G$8:$I$103, 3, FALSE), IF(AND(LEN($D45)&gt;0, LEN($E45)&gt;0), VLOOKUP($E45&amp;"-7", Indices!$E:$F, 2,FALSE), ""))</f>
        <v/>
      </c>
      <c r="G45" t="str">
        <f ca="1">IF(AND('Library Prep'!$C$6="CD", LEN(F45)&gt;0), VLOOKUP(F45, Indices!$E$8:$F$795, 2, FALSE), E45)</f>
        <v/>
      </c>
      <c r="H45" t="str">
        <f ca="1">IF(AND('Library Prep'!$K$12 = "CD", LEN('Library Prep'!$B37)&gt;0), 'Library Prep'!$D37&amp;"", IF(LEN($G45)&gt;0, VLOOKUP(G45&amp;"-5", Indices!$E:$F, 2,FALSE), ""))</f>
        <v/>
      </c>
      <c r="I45" t="str">
        <f>IF(AND('Library Prep'!$K$12 &lt;&gt; "CD", LEN('Library Prep'!$D37)&gt;0), 'Library Prep'!$D37, "")</f>
        <v/>
      </c>
    </row>
    <row r="46" spans="1:9" x14ac:dyDescent="0.3">
      <c r="A46" t="str">
        <f>IF(AND(LEN(TRIM('Library Prep'!$C$2)) &gt; 0, LEN(TRIM('Library Prep'!$B38))&gt;0), 'Library Prep'!$B38 &amp; "-" &amp; 'Library Prep'!$C$2, "")</f>
        <v/>
      </c>
      <c r="C46" t="str">
        <f>IF(AND(LEN('Library Prep'!$K$12)&gt;0, LEN(TRIM('Library Prep'!$B38)) &gt; 0), IF('Library Prep'!$K$12="CD", 'Library Prep'!$L38, RIGHT('Library Prep'!$K38, 1)), "")</f>
        <v/>
      </c>
      <c r="D46" t="str">
        <f>IF(LEN($C46)=0, "", IF('Library Prep'!$K$12 = "CD", VLOOKUP($C46, Indices!$G$8:$I$103, 2, FALSE), 'Library Prep'!$L38))</f>
        <v/>
      </c>
      <c r="E46" t="str">
        <f ca="1">IF(AND('Library Prep'!$K$12="CD", LEN(C46)&gt;0), VLOOKUP(D46, Indices!$E$8:$F$795, 2, FALSE), IF(LEN(C46)&gt;0, MID(VLOOKUP(D46, OFFSET(Indices!$G$8:$I$103, 0, MATCH("UD-" &amp; $C46, Indices!$G$6:$S$6,0)-1), 2,FALSE), 1, 7), ""))</f>
        <v/>
      </c>
      <c r="F46" t="str">
        <f ca="1">IF(AND('Library Prep'!$K$12="CD", LEN($C46)&gt;0), VLOOKUP($C46, Indices!$G$8:$I$103, 3, FALSE), IF(AND(LEN($D46)&gt;0, LEN($E46)&gt;0), VLOOKUP($E46&amp;"-7", Indices!$E:$F, 2,FALSE), ""))</f>
        <v/>
      </c>
      <c r="G46" t="str">
        <f ca="1">IF(AND('Library Prep'!$C$6="CD", LEN(F46)&gt;0), VLOOKUP(F46, Indices!$E$8:$F$795, 2, FALSE), E46)</f>
        <v/>
      </c>
      <c r="H46" t="str">
        <f ca="1">IF(AND('Library Prep'!$K$12 = "CD", LEN('Library Prep'!$B38)&gt;0), 'Library Prep'!$D38&amp;"", IF(LEN($G46)&gt;0, VLOOKUP(G46&amp;"-5", Indices!$E:$F, 2,FALSE), ""))</f>
        <v/>
      </c>
      <c r="I46" t="str">
        <f>IF(AND('Library Prep'!$K$12 &lt;&gt; "CD", LEN('Library Prep'!$D38)&gt;0), 'Library Prep'!$D38, "")</f>
        <v/>
      </c>
    </row>
    <row r="47" spans="1:9" x14ac:dyDescent="0.3">
      <c r="A47" t="str">
        <f>IF(AND(LEN(TRIM('Library Prep'!$C$2)) &gt; 0, LEN(TRIM('Library Prep'!$B39))&gt;0), 'Library Prep'!$B39 &amp; "-" &amp; 'Library Prep'!$C$2, "")</f>
        <v/>
      </c>
      <c r="C47" t="str">
        <f>IF(AND(LEN('Library Prep'!$K$12)&gt;0, LEN(TRIM('Library Prep'!$B39)) &gt; 0), IF('Library Prep'!$K$12="CD", 'Library Prep'!$L39, RIGHT('Library Prep'!$K39, 1)), "")</f>
        <v/>
      </c>
      <c r="D47" t="str">
        <f>IF(LEN($C47)=0, "", IF('Library Prep'!$K$12 = "CD", VLOOKUP($C47, Indices!$G$8:$I$103, 2, FALSE), 'Library Prep'!$L39))</f>
        <v/>
      </c>
      <c r="E47" t="str">
        <f ca="1">IF(AND('Library Prep'!$K$12="CD", LEN(C47)&gt;0), VLOOKUP(D47, Indices!$E$8:$F$795, 2, FALSE), IF(LEN(C47)&gt;0, MID(VLOOKUP(D47, OFFSET(Indices!$G$8:$I$103, 0, MATCH("UD-" &amp; $C47, Indices!$G$6:$S$6,0)-1), 2,FALSE), 1, 7), ""))</f>
        <v/>
      </c>
      <c r="F47" t="str">
        <f ca="1">IF(AND('Library Prep'!$K$12="CD", LEN($C47)&gt;0), VLOOKUP($C47, Indices!$G$8:$I$103, 3, FALSE), IF(AND(LEN($D47)&gt;0, LEN($E47)&gt;0), VLOOKUP($E47&amp;"-7", Indices!$E:$F, 2,FALSE), ""))</f>
        <v/>
      </c>
      <c r="G47" t="str">
        <f ca="1">IF(AND('Library Prep'!$C$6="CD", LEN(F47)&gt;0), VLOOKUP(F47, Indices!$E$8:$F$795, 2, FALSE), E47)</f>
        <v/>
      </c>
      <c r="H47" t="str">
        <f ca="1">IF(AND('Library Prep'!$K$12 = "CD", LEN('Library Prep'!$B39)&gt;0), 'Library Prep'!$D39&amp;"", IF(LEN($G47)&gt;0, VLOOKUP(G47&amp;"-5", Indices!$E:$F, 2,FALSE), ""))</f>
        <v/>
      </c>
      <c r="I47" t="str">
        <f>IF(AND('Library Prep'!$K$12 &lt;&gt; "CD", LEN('Library Prep'!$D39)&gt;0), 'Library Prep'!$D39, "")</f>
        <v/>
      </c>
    </row>
    <row r="48" spans="1:9" x14ac:dyDescent="0.3">
      <c r="A48" t="str">
        <f>IF(AND(LEN(TRIM('Library Prep'!$C$2)) &gt; 0, LEN(TRIM('Library Prep'!$B40))&gt;0), 'Library Prep'!$B40 &amp; "-" &amp; 'Library Prep'!$C$2, "")</f>
        <v/>
      </c>
      <c r="C48" t="str">
        <f>IF(AND(LEN('Library Prep'!$K$12)&gt;0, LEN(TRIM('Library Prep'!$B40)) &gt; 0), IF('Library Prep'!$K$12="CD", 'Library Prep'!$L40, RIGHT('Library Prep'!$K40, 1)), "")</f>
        <v/>
      </c>
      <c r="D48" t="str">
        <f>IF(LEN($C48)=0, "", IF('Library Prep'!$K$12 = "CD", VLOOKUP($C48, Indices!$G$8:$I$103, 2, FALSE), 'Library Prep'!$L40))</f>
        <v/>
      </c>
      <c r="E48" t="str">
        <f ca="1">IF(AND('Library Prep'!$K$12="CD", LEN(C48)&gt;0), VLOOKUP(D48, Indices!$E$8:$F$795, 2, FALSE), IF(LEN(C48)&gt;0, MID(VLOOKUP(D48, OFFSET(Indices!$G$8:$I$103, 0, MATCH("UD-" &amp; $C48, Indices!$G$6:$S$6,0)-1), 2,FALSE), 1, 7), ""))</f>
        <v/>
      </c>
      <c r="F48" t="str">
        <f ca="1">IF(AND('Library Prep'!$K$12="CD", LEN($C48)&gt;0), VLOOKUP($C48, Indices!$G$8:$I$103, 3, FALSE), IF(AND(LEN($D48)&gt;0, LEN($E48)&gt;0), VLOOKUP($E48&amp;"-7", Indices!$E:$F, 2,FALSE), ""))</f>
        <v/>
      </c>
      <c r="G48" t="str">
        <f ca="1">IF(AND('Library Prep'!$C$6="CD", LEN(F48)&gt;0), VLOOKUP(F48, Indices!$E$8:$F$795, 2, FALSE), E48)</f>
        <v/>
      </c>
      <c r="H48" t="str">
        <f ca="1">IF(AND('Library Prep'!$K$12 = "CD", LEN('Library Prep'!$B40)&gt;0), 'Library Prep'!$D40&amp;"", IF(LEN($G48)&gt;0, VLOOKUP(G48&amp;"-5", Indices!$E:$F, 2,FALSE), ""))</f>
        <v/>
      </c>
      <c r="I48" t="str">
        <f>IF(AND('Library Prep'!$K$12 &lt;&gt; "CD", LEN('Library Prep'!$D40)&gt;0), 'Library Prep'!$D40, "")</f>
        <v/>
      </c>
    </row>
    <row r="49" spans="1:9" x14ac:dyDescent="0.3">
      <c r="A49" t="str">
        <f>IF(AND(LEN(TRIM('Library Prep'!$C$2)) &gt; 0, LEN(TRIM('Library Prep'!$B41))&gt;0), 'Library Prep'!$B41 &amp; "-" &amp; 'Library Prep'!$C$2, "")</f>
        <v/>
      </c>
      <c r="C49" t="str">
        <f>IF(AND(LEN('Library Prep'!$K$12)&gt;0, LEN(TRIM('Library Prep'!$B41)) &gt; 0), IF('Library Prep'!$K$12="CD", 'Library Prep'!$L41, RIGHT('Library Prep'!$K41, 1)), "")</f>
        <v/>
      </c>
      <c r="D49" t="str">
        <f>IF(LEN($C49)=0, "", IF('Library Prep'!$K$12 = "CD", VLOOKUP($C49, Indices!$G$8:$I$103, 2, FALSE), 'Library Prep'!$L41))</f>
        <v/>
      </c>
      <c r="E49" t="str">
        <f ca="1">IF(AND('Library Prep'!$K$12="CD", LEN(C49)&gt;0), VLOOKUP(D49, Indices!$E$8:$F$795, 2, FALSE), IF(LEN(C49)&gt;0, MID(VLOOKUP(D49, OFFSET(Indices!$G$8:$I$103, 0, MATCH("UD-" &amp; $C49, Indices!$G$6:$S$6,0)-1), 2,FALSE), 1, 7), ""))</f>
        <v/>
      </c>
      <c r="F49" t="str">
        <f ca="1">IF(AND('Library Prep'!$K$12="CD", LEN($C49)&gt;0), VLOOKUP($C49, Indices!$G$8:$I$103, 3, FALSE), IF(AND(LEN($D49)&gt;0, LEN($E49)&gt;0), VLOOKUP($E49&amp;"-7", Indices!$E:$F, 2,FALSE), ""))</f>
        <v/>
      </c>
      <c r="G49" t="str">
        <f ca="1">IF(AND('Library Prep'!$C$6="CD", LEN(F49)&gt;0), VLOOKUP(F49, Indices!$E$8:$F$795, 2, FALSE), E49)</f>
        <v/>
      </c>
      <c r="H49" t="str">
        <f ca="1">IF(AND('Library Prep'!$K$12 = "CD", LEN('Library Prep'!$B41)&gt;0), 'Library Prep'!$D41&amp;"", IF(LEN($G49)&gt;0, VLOOKUP(G49&amp;"-5", Indices!$E:$F, 2,FALSE), ""))</f>
        <v/>
      </c>
      <c r="I49" t="str">
        <f>IF(AND('Library Prep'!$K$12 &lt;&gt; "CD", LEN('Library Prep'!$D41)&gt;0), 'Library Prep'!$D41, "")</f>
        <v/>
      </c>
    </row>
    <row r="50" spans="1:9" x14ac:dyDescent="0.3">
      <c r="A50" t="str">
        <f>IF(AND(LEN(TRIM('Library Prep'!$C$2)) &gt; 0, LEN(TRIM('Library Prep'!$B42))&gt;0), 'Library Prep'!$B42 &amp; "-" &amp; 'Library Prep'!$C$2, "")</f>
        <v/>
      </c>
      <c r="C50" t="str">
        <f>IF(AND(LEN('Library Prep'!$K$12)&gt;0, LEN(TRIM('Library Prep'!$B42)) &gt; 0), IF('Library Prep'!$K$12="CD", 'Library Prep'!$L42, RIGHT('Library Prep'!$K42, 1)), "")</f>
        <v/>
      </c>
      <c r="D50" t="str">
        <f>IF(LEN($C50)=0, "", IF('Library Prep'!$K$12 = "CD", VLOOKUP($C50, Indices!$G$8:$I$103, 2, FALSE), 'Library Prep'!$L42))</f>
        <v/>
      </c>
      <c r="E50" t="str">
        <f ca="1">IF(AND('Library Prep'!$K$12="CD", LEN(C50)&gt;0), VLOOKUP(D50, Indices!$E$8:$F$795, 2, FALSE), IF(LEN(C50)&gt;0, MID(VLOOKUP(D50, OFFSET(Indices!$G$8:$I$103, 0, MATCH("UD-" &amp; $C50, Indices!$G$6:$S$6,0)-1), 2,FALSE), 1, 7), ""))</f>
        <v/>
      </c>
      <c r="F50" t="str">
        <f ca="1">IF(AND('Library Prep'!$K$12="CD", LEN($C50)&gt;0), VLOOKUP($C50, Indices!$G$8:$I$103, 3, FALSE), IF(AND(LEN($D50)&gt;0, LEN($E50)&gt;0), VLOOKUP($E50&amp;"-7", Indices!$E:$F, 2,FALSE), ""))</f>
        <v/>
      </c>
      <c r="G50" t="str">
        <f ca="1">IF(AND('Library Prep'!$C$6="CD", LEN(F50)&gt;0), VLOOKUP(F50, Indices!$E$8:$F$795, 2, FALSE), E50)</f>
        <v/>
      </c>
      <c r="H50" t="str">
        <f ca="1">IF(AND('Library Prep'!$K$12 = "CD", LEN('Library Prep'!$B42)&gt;0), 'Library Prep'!$D42&amp;"", IF(LEN($G50)&gt;0, VLOOKUP(G50&amp;"-5", Indices!$E:$F, 2,FALSE), ""))</f>
        <v/>
      </c>
      <c r="I50" t="str">
        <f>IF(AND('Library Prep'!$K$12 &lt;&gt; "CD", LEN('Library Prep'!$D42)&gt;0), 'Library Prep'!$D42, "")</f>
        <v/>
      </c>
    </row>
    <row r="51" spans="1:9" x14ac:dyDescent="0.3">
      <c r="A51" t="str">
        <f>IF(AND(LEN(TRIM('Library Prep'!$C$2)) &gt; 0, LEN(TRIM('Library Prep'!$B43))&gt;0), 'Library Prep'!$B43 &amp; "-" &amp; 'Library Prep'!$C$2, "")</f>
        <v/>
      </c>
      <c r="C51" t="str">
        <f>IF(AND(LEN('Library Prep'!$K$12)&gt;0, LEN(TRIM('Library Prep'!$B43)) &gt; 0), IF('Library Prep'!$K$12="CD", 'Library Prep'!$L43, RIGHT('Library Prep'!$K43, 1)), "")</f>
        <v/>
      </c>
      <c r="D51" t="str">
        <f>IF(LEN($C51)=0, "", IF('Library Prep'!$K$12 = "CD", VLOOKUP($C51, Indices!$G$8:$I$103, 2, FALSE), 'Library Prep'!$L43))</f>
        <v/>
      </c>
      <c r="E51" t="str">
        <f ca="1">IF(AND('Library Prep'!$K$12="CD", LEN(C51)&gt;0), VLOOKUP(D51, Indices!$E$8:$F$795, 2, FALSE), IF(LEN(C51)&gt;0, MID(VLOOKUP(D51, OFFSET(Indices!$G$8:$I$103, 0, MATCH("UD-" &amp; $C51, Indices!$G$6:$S$6,0)-1), 2,FALSE), 1, 7), ""))</f>
        <v/>
      </c>
      <c r="F51" t="str">
        <f ca="1">IF(AND('Library Prep'!$K$12="CD", LEN($C51)&gt;0), VLOOKUP($C51, Indices!$G$8:$I$103, 3, FALSE), IF(AND(LEN($D51)&gt;0, LEN($E51)&gt;0), VLOOKUP($E51&amp;"-7", Indices!$E:$F, 2,FALSE), ""))</f>
        <v/>
      </c>
      <c r="G51" t="str">
        <f ca="1">IF(AND('Library Prep'!$C$6="CD", LEN(F51)&gt;0), VLOOKUP(F51, Indices!$E$8:$F$795, 2, FALSE), E51)</f>
        <v/>
      </c>
      <c r="H51" t="str">
        <f ca="1">IF(AND('Library Prep'!$K$12 = "CD", LEN('Library Prep'!$B43)&gt;0), 'Library Prep'!$D43&amp;"", IF(LEN($G51)&gt;0, VLOOKUP(G51&amp;"-5", Indices!$E:$F, 2,FALSE), ""))</f>
        <v/>
      </c>
      <c r="I51" t="str">
        <f>IF(AND('Library Prep'!$K$12 &lt;&gt; "CD", LEN('Library Prep'!$D43)&gt;0), 'Library Prep'!$D43, "")</f>
        <v/>
      </c>
    </row>
    <row r="52" spans="1:9" x14ac:dyDescent="0.3">
      <c r="A52" t="str">
        <f>IF(AND(LEN(TRIM('Library Prep'!$C$2)) &gt; 0, LEN(TRIM('Library Prep'!$B44))&gt;0), 'Library Prep'!$B44 &amp; "-" &amp; 'Library Prep'!$C$2, "")</f>
        <v/>
      </c>
      <c r="C52" t="str">
        <f>IF(AND(LEN('Library Prep'!$K$12)&gt;0, LEN(TRIM('Library Prep'!$B44)) &gt; 0), IF('Library Prep'!$K$12="CD", 'Library Prep'!$L44, RIGHT('Library Prep'!$K44, 1)), "")</f>
        <v/>
      </c>
      <c r="D52" t="str">
        <f>IF(LEN($C52)=0, "", IF('Library Prep'!$K$12 = "CD", VLOOKUP($C52, Indices!$G$8:$I$103, 2, FALSE), 'Library Prep'!$L44))</f>
        <v/>
      </c>
      <c r="E52" t="str">
        <f ca="1">IF(AND('Library Prep'!$K$12="CD", LEN(C52)&gt;0), VLOOKUP(D52, Indices!$E$8:$F$795, 2, FALSE), IF(LEN(C52)&gt;0, MID(VLOOKUP(D52, OFFSET(Indices!$G$8:$I$103, 0, MATCH("UD-" &amp; $C52, Indices!$G$6:$S$6,0)-1), 2,FALSE), 1, 7), ""))</f>
        <v/>
      </c>
      <c r="F52" t="str">
        <f ca="1">IF(AND('Library Prep'!$K$12="CD", LEN($C52)&gt;0), VLOOKUP($C52, Indices!$G$8:$I$103, 3, FALSE), IF(AND(LEN($D52)&gt;0, LEN($E52)&gt;0), VLOOKUP($E52&amp;"-7", Indices!$E:$F, 2,FALSE), ""))</f>
        <v/>
      </c>
      <c r="G52" t="str">
        <f ca="1">IF(AND('Library Prep'!$C$6="CD", LEN(F52)&gt;0), VLOOKUP(F52, Indices!$E$8:$F$795, 2, FALSE), E52)</f>
        <v/>
      </c>
      <c r="H52" t="str">
        <f ca="1">IF(AND('Library Prep'!$K$12 = "CD", LEN('Library Prep'!$B44)&gt;0), 'Library Prep'!$D44&amp;"", IF(LEN($G52)&gt;0, VLOOKUP(G52&amp;"-5", Indices!$E:$F, 2,FALSE), ""))</f>
        <v/>
      </c>
      <c r="I52" t="str">
        <f>IF(AND('Library Prep'!$K$12 &lt;&gt; "CD", LEN('Library Prep'!$D44)&gt;0), 'Library Prep'!$D44, "")</f>
        <v/>
      </c>
    </row>
    <row r="53" spans="1:9" x14ac:dyDescent="0.3">
      <c r="A53" t="str">
        <f>IF(AND(LEN(TRIM('Library Prep'!$C$2)) &gt; 0, LEN(TRIM('Library Prep'!$B45))&gt;0), 'Library Prep'!$B45 &amp; "-" &amp; 'Library Prep'!$C$2, "")</f>
        <v/>
      </c>
      <c r="C53" t="str">
        <f>IF(AND(LEN('Library Prep'!$K$12)&gt;0, LEN(TRIM('Library Prep'!$B45)) &gt; 0), IF('Library Prep'!$K$12="CD", 'Library Prep'!$L45, RIGHT('Library Prep'!$K45, 1)), "")</f>
        <v/>
      </c>
      <c r="D53" t="str">
        <f>IF(LEN($C53)=0, "", IF('Library Prep'!$K$12 = "CD", VLOOKUP($C53, Indices!$G$8:$I$103, 2, FALSE), 'Library Prep'!$L45))</f>
        <v/>
      </c>
      <c r="E53" t="str">
        <f ca="1">IF(AND('Library Prep'!$K$12="CD", LEN(C53)&gt;0), VLOOKUP(D53, Indices!$E$8:$F$795, 2, FALSE), IF(LEN(C53)&gt;0, MID(VLOOKUP(D53, OFFSET(Indices!$G$8:$I$103, 0, MATCH("UD-" &amp; $C53, Indices!$G$6:$S$6,0)-1), 2,FALSE), 1, 7), ""))</f>
        <v/>
      </c>
      <c r="F53" t="str">
        <f ca="1">IF(AND('Library Prep'!$K$12="CD", LEN($C53)&gt;0), VLOOKUP($C53, Indices!$G$8:$I$103, 3, FALSE), IF(AND(LEN($D53)&gt;0, LEN($E53)&gt;0), VLOOKUP($E53&amp;"-7", Indices!$E:$F, 2,FALSE), ""))</f>
        <v/>
      </c>
      <c r="G53" t="str">
        <f ca="1">IF(AND('Library Prep'!$C$6="CD", LEN(F53)&gt;0), VLOOKUP(F53, Indices!$E$8:$F$795, 2, FALSE), E53)</f>
        <v/>
      </c>
      <c r="H53" t="str">
        <f ca="1">IF(AND('Library Prep'!$K$12 = "CD", LEN('Library Prep'!$B45)&gt;0), 'Library Prep'!$D45&amp;"", IF(LEN($G53)&gt;0, VLOOKUP(G53&amp;"-5", Indices!$E:$F, 2,FALSE), ""))</f>
        <v/>
      </c>
      <c r="I53" t="str">
        <f>IF(AND('Library Prep'!$K$12 &lt;&gt; "CD", LEN('Library Prep'!$D45)&gt;0), 'Library Prep'!$D45, "")</f>
        <v/>
      </c>
    </row>
    <row r="54" spans="1:9" x14ac:dyDescent="0.3">
      <c r="A54" t="str">
        <f>IF(AND(LEN(TRIM('Library Prep'!$C$2)) &gt; 0, LEN(TRIM('Library Prep'!$B46))&gt;0), 'Library Prep'!$B46 &amp; "-" &amp; 'Library Prep'!$C$2, "")</f>
        <v/>
      </c>
      <c r="C54" t="str">
        <f>IF(AND(LEN('Library Prep'!$K$12)&gt;0, LEN(TRIM('Library Prep'!$B46)) &gt; 0), IF('Library Prep'!$K$12="CD", 'Library Prep'!$L46, RIGHT('Library Prep'!$K46, 1)), "")</f>
        <v/>
      </c>
      <c r="D54" t="str">
        <f>IF(LEN($C54)=0, "", IF('Library Prep'!$K$12 = "CD", VLOOKUP($C54, Indices!$G$8:$I$103, 2, FALSE), 'Library Prep'!$L46))</f>
        <v/>
      </c>
      <c r="E54" t="str">
        <f ca="1">IF(AND('Library Prep'!$K$12="CD", LEN(C54)&gt;0), VLOOKUP(D54, Indices!$E$8:$F$795, 2, FALSE), IF(LEN(C54)&gt;0, MID(VLOOKUP(D54, OFFSET(Indices!$G$8:$I$103, 0, MATCH("UD-" &amp; $C54, Indices!$G$6:$S$6,0)-1), 2,FALSE), 1, 7), ""))</f>
        <v/>
      </c>
      <c r="F54" t="str">
        <f ca="1">IF(AND('Library Prep'!$K$12="CD", LEN($C54)&gt;0), VLOOKUP($C54, Indices!$G$8:$I$103, 3, FALSE), IF(AND(LEN($D54)&gt;0, LEN($E54)&gt;0), VLOOKUP($E54&amp;"-7", Indices!$E:$F, 2,FALSE), ""))</f>
        <v/>
      </c>
      <c r="G54" t="str">
        <f ca="1">IF(AND('Library Prep'!$C$6="CD", LEN(F54)&gt;0), VLOOKUP(F54, Indices!$E$8:$F$795, 2, FALSE), E54)</f>
        <v/>
      </c>
      <c r="H54" t="str">
        <f ca="1">IF(AND('Library Prep'!$K$12 = "CD", LEN('Library Prep'!$B46)&gt;0), 'Library Prep'!$D46&amp;"", IF(LEN($G54)&gt;0, VLOOKUP(G54&amp;"-5", Indices!$E:$F, 2,FALSE), ""))</f>
        <v/>
      </c>
      <c r="I54" t="str">
        <f>IF(AND('Library Prep'!$K$12 &lt;&gt; "CD", LEN('Library Prep'!$D46)&gt;0), 'Library Prep'!$D46, "")</f>
        <v/>
      </c>
    </row>
    <row r="55" spans="1:9" x14ac:dyDescent="0.3">
      <c r="A55" t="str">
        <f>IF(AND(LEN(TRIM('Library Prep'!$C$2)) &gt; 0, LEN(TRIM('Library Prep'!$B47))&gt;0), 'Library Prep'!$B47 &amp; "-" &amp; 'Library Prep'!$C$2, "")</f>
        <v/>
      </c>
      <c r="C55" t="str">
        <f>IF(AND(LEN('Library Prep'!$K$12)&gt;0, LEN(TRIM('Library Prep'!$B47)) &gt; 0), IF('Library Prep'!$K$12="CD", 'Library Prep'!$L47, RIGHT('Library Prep'!$K47, 1)), "")</f>
        <v/>
      </c>
      <c r="D55" t="str">
        <f>IF(LEN($C55)=0, "", IF('Library Prep'!$K$12 = "CD", VLOOKUP($C55, Indices!$G$8:$I$103, 2, FALSE), 'Library Prep'!$L47))</f>
        <v/>
      </c>
      <c r="E55" t="str">
        <f ca="1">IF(AND('Library Prep'!$K$12="CD", LEN(C55)&gt;0), VLOOKUP(D55, Indices!$E$8:$F$795, 2, FALSE), IF(LEN(C55)&gt;0, MID(VLOOKUP(D55, OFFSET(Indices!$G$8:$I$103, 0, MATCH("UD-" &amp; $C55, Indices!$G$6:$S$6,0)-1), 2,FALSE), 1, 7), ""))</f>
        <v/>
      </c>
      <c r="F55" t="str">
        <f ca="1">IF(AND('Library Prep'!$K$12="CD", LEN($C55)&gt;0), VLOOKUP($C55, Indices!$G$8:$I$103, 3, FALSE), IF(AND(LEN($D55)&gt;0, LEN($E55)&gt;0), VLOOKUP($E55&amp;"-7", Indices!$E:$F, 2,FALSE), ""))</f>
        <v/>
      </c>
      <c r="G55" t="str">
        <f ca="1">IF(AND('Library Prep'!$C$6="CD", LEN(F55)&gt;0), VLOOKUP(F55, Indices!$E$8:$F$795, 2, FALSE), E55)</f>
        <v/>
      </c>
      <c r="H55" t="str">
        <f ca="1">IF(AND('Library Prep'!$K$12 = "CD", LEN('Library Prep'!$B47)&gt;0), 'Library Prep'!$D47&amp;"", IF(LEN($G55)&gt;0, VLOOKUP(G55&amp;"-5", Indices!$E:$F, 2,FALSE), ""))</f>
        <v/>
      </c>
      <c r="I55" t="str">
        <f>IF(AND('Library Prep'!$K$12 &lt;&gt; "CD", LEN('Library Prep'!$D47)&gt;0), 'Library Prep'!$D47, "")</f>
        <v/>
      </c>
    </row>
    <row r="56" spans="1:9" x14ac:dyDescent="0.3">
      <c r="A56" t="str">
        <f>IF(AND(LEN(TRIM('Library Prep'!$C$2)) &gt; 0, LEN(TRIM('Library Prep'!$B48))&gt;0), 'Library Prep'!$B48 &amp; "-" &amp; 'Library Prep'!$C$2, "")</f>
        <v/>
      </c>
      <c r="C56" t="str">
        <f>IF(AND(LEN('Library Prep'!$K$12)&gt;0, LEN(TRIM('Library Prep'!$B48)) &gt; 0), IF('Library Prep'!$K$12="CD", 'Library Prep'!$L48, RIGHT('Library Prep'!$K48, 1)), "")</f>
        <v/>
      </c>
      <c r="D56" t="str">
        <f>IF(LEN($C56)=0, "", IF('Library Prep'!$K$12 = "CD", VLOOKUP($C56, Indices!$G$8:$I$103, 2, FALSE), 'Library Prep'!$L48))</f>
        <v/>
      </c>
      <c r="E56" t="str">
        <f ca="1">IF(AND('Library Prep'!$K$12="CD", LEN(C56)&gt;0), VLOOKUP(D56, Indices!$E$8:$F$795, 2, FALSE), IF(LEN(C56)&gt;0, MID(VLOOKUP(D56, OFFSET(Indices!$G$8:$I$103, 0, MATCH("UD-" &amp; $C56, Indices!$G$6:$S$6,0)-1), 2,FALSE), 1, 7), ""))</f>
        <v/>
      </c>
      <c r="F56" t="str">
        <f ca="1">IF(AND('Library Prep'!$K$12="CD", LEN($C56)&gt;0), VLOOKUP($C56, Indices!$G$8:$I$103, 3, FALSE), IF(AND(LEN($D56)&gt;0, LEN($E56)&gt;0), VLOOKUP($E56&amp;"-7", Indices!$E:$F, 2,FALSE), ""))</f>
        <v/>
      </c>
      <c r="G56" t="str">
        <f ca="1">IF(AND('Library Prep'!$C$6="CD", LEN(F56)&gt;0), VLOOKUP(F56, Indices!$E$8:$F$795, 2, FALSE), E56)</f>
        <v/>
      </c>
      <c r="H56" t="str">
        <f ca="1">IF(AND('Library Prep'!$K$12 = "CD", LEN('Library Prep'!$B48)&gt;0), 'Library Prep'!$D48&amp;"", IF(LEN($G56)&gt;0, VLOOKUP(G56&amp;"-5", Indices!$E:$F, 2,FALSE), ""))</f>
        <v/>
      </c>
      <c r="I56" t="str">
        <f>IF(AND('Library Prep'!$K$12 &lt;&gt; "CD", LEN('Library Prep'!$D48)&gt;0), 'Library Prep'!$D48, "")</f>
        <v/>
      </c>
    </row>
    <row r="57" spans="1:9" x14ac:dyDescent="0.3">
      <c r="A57" t="str">
        <f>IF(AND(LEN(TRIM('Library Prep'!$C$2)) &gt; 0, LEN(TRIM('Library Prep'!$B49))&gt;0), 'Library Prep'!$B49 &amp; "-" &amp; 'Library Prep'!$C$2, "")</f>
        <v/>
      </c>
      <c r="C57" t="str">
        <f>IF(AND(LEN('Library Prep'!$K$12)&gt;0, LEN(TRIM('Library Prep'!$B49)) &gt; 0), IF('Library Prep'!$K$12="CD", 'Library Prep'!$L49, RIGHT('Library Prep'!$K49, 1)), "")</f>
        <v/>
      </c>
      <c r="D57" t="str">
        <f>IF(LEN($C57)=0, "", IF('Library Prep'!$K$12 = "CD", VLOOKUP($C57, Indices!$G$8:$I$103, 2, FALSE), 'Library Prep'!$L49))</f>
        <v/>
      </c>
      <c r="E57" t="str">
        <f ca="1">IF(AND('Library Prep'!$K$12="CD", LEN(C57)&gt;0), VLOOKUP(D57, Indices!$E$8:$F$795, 2, FALSE), IF(LEN(C57)&gt;0, MID(VLOOKUP(D57, OFFSET(Indices!$G$8:$I$103, 0, MATCH("UD-" &amp; $C57, Indices!$G$6:$S$6,0)-1), 2,FALSE), 1, 7), ""))</f>
        <v/>
      </c>
      <c r="F57" t="str">
        <f ca="1">IF(AND('Library Prep'!$K$12="CD", LEN($C57)&gt;0), VLOOKUP($C57, Indices!$G$8:$I$103, 3, FALSE), IF(AND(LEN($D57)&gt;0, LEN($E57)&gt;0), VLOOKUP($E57&amp;"-7", Indices!$E:$F, 2,FALSE), ""))</f>
        <v/>
      </c>
      <c r="G57" t="str">
        <f ca="1">IF(AND('Library Prep'!$C$6="CD", LEN(F57)&gt;0), VLOOKUP(F57, Indices!$E$8:$F$795, 2, FALSE), E57)</f>
        <v/>
      </c>
      <c r="H57" t="str">
        <f ca="1">IF(AND('Library Prep'!$K$12 = "CD", LEN('Library Prep'!$B49)&gt;0), 'Library Prep'!$D49&amp;"", IF(LEN($G57)&gt;0, VLOOKUP(G57&amp;"-5", Indices!$E:$F, 2,FALSE), ""))</f>
        <v/>
      </c>
      <c r="I57" t="str">
        <f>IF(AND('Library Prep'!$K$12 &lt;&gt; "CD", LEN('Library Prep'!$D49)&gt;0), 'Library Prep'!$D49, "")</f>
        <v/>
      </c>
    </row>
    <row r="58" spans="1:9" x14ac:dyDescent="0.3">
      <c r="A58" t="str">
        <f>IF(AND(LEN(TRIM('Library Prep'!$C$2)) &gt; 0, LEN(TRIM('Library Prep'!$B50))&gt;0), 'Library Prep'!$B50 &amp; "-" &amp; 'Library Prep'!$C$2, "")</f>
        <v/>
      </c>
      <c r="C58" t="str">
        <f>IF(AND(LEN('Library Prep'!$K$12)&gt;0, LEN(TRIM('Library Prep'!$B50)) &gt; 0), IF('Library Prep'!$K$12="CD", 'Library Prep'!$L50, RIGHT('Library Prep'!$K50, 1)), "")</f>
        <v/>
      </c>
      <c r="D58" t="str">
        <f>IF(LEN($C58)=0, "", IF('Library Prep'!$K$12 = "CD", VLOOKUP($C58, Indices!$G$8:$I$103, 2, FALSE), 'Library Prep'!$L50))</f>
        <v/>
      </c>
      <c r="E58" t="str">
        <f ca="1">IF(AND('Library Prep'!$K$12="CD", LEN(C58)&gt;0), VLOOKUP(D58, Indices!$E$8:$F$795, 2, FALSE), IF(LEN(C58)&gt;0, MID(VLOOKUP(D58, OFFSET(Indices!$G$8:$I$103, 0, MATCH("UD-" &amp; $C58, Indices!$G$6:$S$6,0)-1), 2,FALSE), 1, 7), ""))</f>
        <v/>
      </c>
      <c r="F58" t="str">
        <f ca="1">IF(AND('Library Prep'!$K$12="CD", LEN($C58)&gt;0), VLOOKUP($C58, Indices!$G$8:$I$103, 3, FALSE), IF(AND(LEN($D58)&gt;0, LEN($E58)&gt;0), VLOOKUP($E58&amp;"-7", Indices!$E:$F, 2,FALSE), ""))</f>
        <v/>
      </c>
      <c r="G58" t="str">
        <f ca="1">IF(AND('Library Prep'!$C$6="CD", LEN(F58)&gt;0), VLOOKUP(F58, Indices!$E$8:$F$795, 2, FALSE), E58)</f>
        <v/>
      </c>
      <c r="H58" t="str">
        <f ca="1">IF(AND('Library Prep'!$K$12 = "CD", LEN('Library Prep'!$B50)&gt;0), 'Library Prep'!$D50&amp;"", IF(LEN($G58)&gt;0, VLOOKUP(G58&amp;"-5", Indices!$E:$F, 2,FALSE), ""))</f>
        <v/>
      </c>
      <c r="I58" t="str">
        <f>IF(AND('Library Prep'!$K$12 &lt;&gt; "CD", LEN('Library Prep'!$D50)&gt;0), 'Library Prep'!$D50, "")</f>
        <v/>
      </c>
    </row>
    <row r="59" spans="1:9" x14ac:dyDescent="0.3">
      <c r="A59" t="str">
        <f>IF(AND(LEN(TRIM('Library Prep'!$C$2)) &gt; 0, LEN(TRIM('Library Prep'!$B51))&gt;0), 'Library Prep'!$B51 &amp; "-" &amp; 'Library Prep'!$C$2, "")</f>
        <v/>
      </c>
      <c r="C59" t="str">
        <f>IF(AND(LEN('Library Prep'!$K$12)&gt;0, LEN(TRIM('Library Prep'!$B51)) &gt; 0), IF('Library Prep'!$K$12="CD", 'Library Prep'!$L51, RIGHT('Library Prep'!$K51, 1)), "")</f>
        <v/>
      </c>
      <c r="D59" t="str">
        <f>IF(LEN($C59)=0, "", IF('Library Prep'!$K$12 = "CD", VLOOKUP($C59, Indices!$G$8:$I$103, 2, FALSE), 'Library Prep'!$L51))</f>
        <v/>
      </c>
      <c r="E59" t="str">
        <f ca="1">IF(AND('Library Prep'!$K$12="CD", LEN(C59)&gt;0), VLOOKUP(D59, Indices!$E$8:$F$795, 2, FALSE), IF(LEN(C59)&gt;0, MID(VLOOKUP(D59, OFFSET(Indices!$G$8:$I$103, 0, MATCH("UD-" &amp; $C59, Indices!$G$6:$S$6,0)-1), 2,FALSE), 1, 7), ""))</f>
        <v/>
      </c>
      <c r="F59" t="str">
        <f ca="1">IF(AND('Library Prep'!$K$12="CD", LEN($C59)&gt;0), VLOOKUP($C59, Indices!$G$8:$I$103, 3, FALSE), IF(AND(LEN($D59)&gt;0, LEN($E59)&gt;0), VLOOKUP($E59&amp;"-7", Indices!$E:$F, 2,FALSE), ""))</f>
        <v/>
      </c>
      <c r="G59" t="str">
        <f ca="1">IF(AND('Library Prep'!$C$6="CD", LEN(F59)&gt;0), VLOOKUP(F59, Indices!$E$8:$F$795, 2, FALSE), E59)</f>
        <v/>
      </c>
      <c r="H59" t="str">
        <f ca="1">IF(AND('Library Prep'!$K$12 = "CD", LEN('Library Prep'!$B51)&gt;0), 'Library Prep'!$D51&amp;"", IF(LEN($G59)&gt;0, VLOOKUP(G59&amp;"-5", Indices!$E:$F, 2,FALSE), ""))</f>
        <v/>
      </c>
      <c r="I59" t="str">
        <f>IF(AND('Library Prep'!$K$12 &lt;&gt; "CD", LEN('Library Prep'!$D51)&gt;0), 'Library Prep'!$D51, "")</f>
        <v/>
      </c>
    </row>
    <row r="60" spans="1:9" x14ac:dyDescent="0.3">
      <c r="A60" t="str">
        <f>IF(AND(LEN(TRIM('Library Prep'!$C$2)) &gt; 0, LEN(TRIM('Library Prep'!$B52))&gt;0), 'Library Prep'!$B52 &amp; "-" &amp; 'Library Prep'!$C$2, "")</f>
        <v/>
      </c>
      <c r="C60" t="str">
        <f>IF(AND(LEN('Library Prep'!$K$12)&gt;0, LEN(TRIM('Library Prep'!$B52)) &gt; 0), IF('Library Prep'!$K$12="CD", 'Library Prep'!$L52, RIGHT('Library Prep'!$K52, 1)), "")</f>
        <v/>
      </c>
      <c r="D60" t="str">
        <f>IF(LEN($C60)=0, "", IF('Library Prep'!$K$12 = "CD", VLOOKUP($C60, Indices!$G$8:$I$103, 2, FALSE), 'Library Prep'!$L52))</f>
        <v/>
      </c>
      <c r="E60" t="str">
        <f ca="1">IF(AND('Library Prep'!$K$12="CD", LEN(C60)&gt;0), VLOOKUP(D60, Indices!$E$8:$F$795, 2, FALSE), IF(LEN(C60)&gt;0, MID(VLOOKUP(D60, OFFSET(Indices!$G$8:$I$103, 0, MATCH("UD-" &amp; $C60, Indices!$G$6:$S$6,0)-1), 2,FALSE), 1, 7), ""))</f>
        <v/>
      </c>
      <c r="F60" t="str">
        <f ca="1">IF(AND('Library Prep'!$K$12="CD", LEN($C60)&gt;0), VLOOKUP($C60, Indices!$G$8:$I$103, 3, FALSE), IF(AND(LEN($D60)&gt;0, LEN($E60)&gt;0), VLOOKUP($E60&amp;"-7", Indices!$E:$F, 2,FALSE), ""))</f>
        <v/>
      </c>
      <c r="G60" t="str">
        <f ca="1">IF(AND('Library Prep'!$C$6="CD", LEN(F60)&gt;0), VLOOKUP(F60, Indices!$E$8:$F$795, 2, FALSE), E60)</f>
        <v/>
      </c>
      <c r="H60" t="str">
        <f ca="1">IF(AND('Library Prep'!$K$12 = "CD", LEN('Library Prep'!$B52)&gt;0), 'Library Prep'!$D52&amp;"", IF(LEN($G60)&gt;0, VLOOKUP(G60&amp;"-5", Indices!$E:$F, 2,FALSE), ""))</f>
        <v/>
      </c>
      <c r="I60" t="str">
        <f>IF(AND('Library Prep'!$K$12 &lt;&gt; "CD", LEN('Library Prep'!$D52)&gt;0), 'Library Prep'!$D52, "")</f>
        <v/>
      </c>
    </row>
    <row r="61" spans="1:9" x14ac:dyDescent="0.3">
      <c r="A61" t="str">
        <f>IF(AND(LEN(TRIM('Library Prep'!$C$2)) &gt; 0, LEN(TRIM('Library Prep'!$B53))&gt;0), 'Library Prep'!$B53 &amp; "-" &amp; 'Library Prep'!$C$2, "")</f>
        <v/>
      </c>
      <c r="C61" t="str">
        <f>IF(AND(LEN('Library Prep'!$K$12)&gt;0, LEN(TRIM('Library Prep'!$B53)) &gt; 0), IF('Library Prep'!$K$12="CD", 'Library Prep'!$L53, RIGHT('Library Prep'!$K53, 1)), "")</f>
        <v/>
      </c>
      <c r="D61" t="str">
        <f>IF(LEN($C61)=0, "", IF('Library Prep'!$K$12 = "CD", VLOOKUP($C61, Indices!$G$8:$I$103, 2, FALSE), 'Library Prep'!$L53))</f>
        <v/>
      </c>
      <c r="E61" t="str">
        <f ca="1">IF(AND('Library Prep'!$K$12="CD", LEN(C61)&gt;0), VLOOKUP(D61, Indices!$E$8:$F$795, 2, FALSE), IF(LEN(C61)&gt;0, MID(VLOOKUP(D61, OFFSET(Indices!$G$8:$I$103, 0, MATCH("UD-" &amp; $C61, Indices!$G$6:$S$6,0)-1), 2,FALSE), 1, 7), ""))</f>
        <v/>
      </c>
      <c r="F61" t="str">
        <f ca="1">IF(AND('Library Prep'!$K$12="CD", LEN($C61)&gt;0), VLOOKUP($C61, Indices!$G$8:$I$103, 3, FALSE), IF(AND(LEN($D61)&gt;0, LEN($E61)&gt;0), VLOOKUP($E61&amp;"-7", Indices!$E:$F, 2,FALSE), ""))</f>
        <v/>
      </c>
      <c r="G61" t="str">
        <f ca="1">IF(AND('Library Prep'!$C$6="CD", LEN(F61)&gt;0), VLOOKUP(F61, Indices!$E$8:$F$795, 2, FALSE), E61)</f>
        <v/>
      </c>
      <c r="H61" t="str">
        <f ca="1">IF(AND('Library Prep'!$K$12 = "CD", LEN('Library Prep'!$B53)&gt;0), 'Library Prep'!$D53&amp;"", IF(LEN($G61)&gt;0, VLOOKUP(G61&amp;"-5", Indices!$E:$F, 2,FALSE), ""))</f>
        <v/>
      </c>
      <c r="I61" t="str">
        <f>IF(AND('Library Prep'!$K$12 &lt;&gt; "CD", LEN('Library Prep'!$D53)&gt;0), 'Library Prep'!$D53, "")</f>
        <v/>
      </c>
    </row>
    <row r="62" spans="1:9" x14ac:dyDescent="0.3">
      <c r="A62" t="str">
        <f>IF(AND(LEN(TRIM('Library Prep'!$C$2)) &gt; 0, LEN(TRIM('Library Prep'!$B54))&gt;0), 'Library Prep'!$B54 &amp; "-" &amp; 'Library Prep'!$C$2, "")</f>
        <v/>
      </c>
      <c r="C62" t="str">
        <f>IF(AND(LEN('Library Prep'!$K$12)&gt;0, LEN(TRIM('Library Prep'!$B54)) &gt; 0), IF('Library Prep'!$K$12="CD", 'Library Prep'!$L54, RIGHT('Library Prep'!$K54, 1)), "")</f>
        <v/>
      </c>
      <c r="D62" t="str">
        <f>IF(LEN($C62)=0, "", IF('Library Prep'!$K$12 = "CD", VLOOKUP($C62, Indices!$G$8:$I$103, 2, FALSE), 'Library Prep'!$L54))</f>
        <v/>
      </c>
      <c r="E62" t="str">
        <f ca="1">IF(AND('Library Prep'!$K$12="CD", LEN(C62)&gt;0), VLOOKUP(D62, Indices!$E$8:$F$795, 2, FALSE), IF(LEN(C62)&gt;0, MID(VLOOKUP(D62, OFFSET(Indices!$G$8:$I$103, 0, MATCH("UD-" &amp; $C62, Indices!$G$6:$S$6,0)-1), 2,FALSE), 1, 7), ""))</f>
        <v/>
      </c>
      <c r="F62" t="str">
        <f ca="1">IF(AND('Library Prep'!$K$12="CD", LEN($C62)&gt;0), VLOOKUP($C62, Indices!$G$8:$I$103, 3, FALSE), IF(AND(LEN($D62)&gt;0, LEN($E62)&gt;0), VLOOKUP($E62&amp;"-7", Indices!$E:$F, 2,FALSE), ""))</f>
        <v/>
      </c>
      <c r="G62" t="str">
        <f ca="1">IF(AND('Library Prep'!$C$6="CD", LEN(F62)&gt;0), VLOOKUP(F62, Indices!$E$8:$F$795, 2, FALSE), E62)</f>
        <v/>
      </c>
      <c r="H62" t="str">
        <f ca="1">IF(AND('Library Prep'!$K$12 = "CD", LEN('Library Prep'!$B54)&gt;0), 'Library Prep'!$D54&amp;"", IF(LEN($G62)&gt;0, VLOOKUP(G62&amp;"-5", Indices!$E:$F, 2,FALSE), ""))</f>
        <v/>
      </c>
      <c r="I62" t="str">
        <f>IF(AND('Library Prep'!$K$12 &lt;&gt; "CD", LEN('Library Prep'!$D54)&gt;0), 'Library Prep'!$D54, "")</f>
        <v/>
      </c>
    </row>
    <row r="63" spans="1:9" x14ac:dyDescent="0.3">
      <c r="A63" t="str">
        <f>IF(AND(LEN(TRIM('Library Prep'!$C$2)) &gt; 0, LEN(TRIM('Library Prep'!$B55))&gt;0), 'Library Prep'!$B55 &amp; "-" &amp; 'Library Prep'!$C$2, "")</f>
        <v/>
      </c>
      <c r="C63" t="str">
        <f>IF(AND(LEN('Library Prep'!$K$12)&gt;0, LEN(TRIM('Library Prep'!$B55)) &gt; 0), IF('Library Prep'!$K$12="CD", 'Library Prep'!$L55, RIGHT('Library Prep'!$K55, 1)), "")</f>
        <v/>
      </c>
      <c r="D63" t="str">
        <f>IF(LEN($C63)=0, "", IF('Library Prep'!$K$12 = "CD", VLOOKUP($C63, Indices!$G$8:$I$103, 2, FALSE), 'Library Prep'!$L55))</f>
        <v/>
      </c>
      <c r="E63" t="str">
        <f ca="1">IF(AND('Library Prep'!$K$12="CD", LEN(C63)&gt;0), VLOOKUP(D63, Indices!$E$8:$F$795, 2, FALSE), IF(LEN(C63)&gt;0, MID(VLOOKUP(D63, OFFSET(Indices!$G$8:$I$103, 0, MATCH("UD-" &amp; $C63, Indices!$G$6:$S$6,0)-1), 2,FALSE), 1, 7), ""))</f>
        <v/>
      </c>
      <c r="F63" t="str">
        <f ca="1">IF(AND('Library Prep'!$K$12="CD", LEN($C63)&gt;0), VLOOKUP($C63, Indices!$G$8:$I$103, 3, FALSE), IF(AND(LEN($D63)&gt;0, LEN($E63)&gt;0), VLOOKUP($E63&amp;"-7", Indices!$E:$F, 2,FALSE), ""))</f>
        <v/>
      </c>
      <c r="G63" t="str">
        <f ca="1">IF(AND('Library Prep'!$C$6="CD", LEN(F63)&gt;0), VLOOKUP(F63, Indices!$E$8:$F$795, 2, FALSE), E63)</f>
        <v/>
      </c>
      <c r="H63" t="str">
        <f ca="1">IF(AND('Library Prep'!$K$12 = "CD", LEN('Library Prep'!$B55)&gt;0), 'Library Prep'!$D55&amp;"", IF(LEN($G63)&gt;0, VLOOKUP(G63&amp;"-5", Indices!$E:$F, 2,FALSE), ""))</f>
        <v/>
      </c>
      <c r="I63" t="str">
        <f>IF(AND('Library Prep'!$K$12 &lt;&gt; "CD", LEN('Library Prep'!$D55)&gt;0), 'Library Prep'!$D55, "")</f>
        <v/>
      </c>
    </row>
    <row r="64" spans="1:9" x14ac:dyDescent="0.3">
      <c r="A64" t="str">
        <f>IF(AND(LEN(TRIM('Library Prep'!$C$2)) &gt; 0, LEN(TRIM('Library Prep'!$B56))&gt;0), 'Library Prep'!$B56 &amp; "-" &amp; 'Library Prep'!$C$2, "")</f>
        <v/>
      </c>
      <c r="C64" t="str">
        <f>IF(AND(LEN('Library Prep'!$K$12)&gt;0, LEN(TRIM('Library Prep'!$B56)) &gt; 0), IF('Library Prep'!$K$12="CD", 'Library Prep'!$L56, RIGHT('Library Prep'!$K56, 1)), "")</f>
        <v/>
      </c>
      <c r="D64" t="str">
        <f>IF(LEN($C64)=0, "", IF('Library Prep'!$K$12 = "CD", VLOOKUP($C64, Indices!$G$8:$I$103, 2, FALSE), 'Library Prep'!$L56))</f>
        <v/>
      </c>
      <c r="E64" t="str">
        <f ca="1">IF(AND('Library Prep'!$K$12="CD", LEN(C64)&gt;0), VLOOKUP(D64, Indices!$E$8:$F$795, 2, FALSE), IF(LEN(C64)&gt;0, MID(VLOOKUP(D64, OFFSET(Indices!$G$8:$I$103, 0, MATCH("UD-" &amp; $C64, Indices!$G$6:$S$6,0)-1), 2,FALSE), 1, 7), ""))</f>
        <v/>
      </c>
      <c r="F64" t="str">
        <f ca="1">IF(AND('Library Prep'!$K$12="CD", LEN($C64)&gt;0), VLOOKUP($C64, Indices!$G$8:$I$103, 3, FALSE), IF(AND(LEN($D64)&gt;0, LEN($E64)&gt;0), VLOOKUP($E64&amp;"-7", Indices!$E:$F, 2,FALSE), ""))</f>
        <v/>
      </c>
      <c r="G64" t="str">
        <f ca="1">IF(AND('Library Prep'!$C$6="CD", LEN(F64)&gt;0), VLOOKUP(F64, Indices!$E$8:$F$795, 2, FALSE), E64)</f>
        <v/>
      </c>
      <c r="H64" t="str">
        <f ca="1">IF(AND('Library Prep'!$K$12 = "CD", LEN('Library Prep'!$B56)&gt;0), 'Library Prep'!$D56&amp;"", IF(LEN($G64)&gt;0, VLOOKUP(G64&amp;"-5", Indices!$E:$F, 2,FALSE), ""))</f>
        <v/>
      </c>
      <c r="I64" t="str">
        <f>IF(AND('Library Prep'!$K$12 &lt;&gt; "CD", LEN('Library Prep'!$D56)&gt;0), 'Library Prep'!$D56, "")</f>
        <v/>
      </c>
    </row>
    <row r="65" spans="1:9" x14ac:dyDescent="0.3">
      <c r="A65" t="str">
        <f>IF(AND(LEN(TRIM('Library Prep'!$C$2)) &gt; 0, LEN(TRIM('Library Prep'!$B57))&gt;0), 'Library Prep'!$B57 &amp; "-" &amp; 'Library Prep'!$C$2, "")</f>
        <v/>
      </c>
      <c r="C65" t="str">
        <f>IF(AND(LEN('Library Prep'!$K$12)&gt;0, LEN(TRIM('Library Prep'!$B57)) &gt; 0), IF('Library Prep'!$K$12="CD", 'Library Prep'!$L57, RIGHT('Library Prep'!$K57, 1)), "")</f>
        <v/>
      </c>
      <c r="D65" t="str">
        <f>IF(LEN($C65)=0, "", IF('Library Prep'!$K$12 = "CD", VLOOKUP($C65, Indices!$G$8:$I$103, 2, FALSE), 'Library Prep'!$L57))</f>
        <v/>
      </c>
      <c r="E65" t="str">
        <f ca="1">IF(AND('Library Prep'!$K$12="CD", LEN(C65)&gt;0), VLOOKUP(D65, Indices!$E$8:$F$795, 2, FALSE), IF(LEN(C65)&gt;0, MID(VLOOKUP(D65, OFFSET(Indices!$G$8:$I$103, 0, MATCH("UD-" &amp; $C65, Indices!$G$6:$S$6,0)-1), 2,FALSE), 1, 7), ""))</f>
        <v/>
      </c>
      <c r="F65" t="str">
        <f ca="1">IF(AND('Library Prep'!$K$12="CD", LEN($C65)&gt;0), VLOOKUP($C65, Indices!$G$8:$I$103, 3, FALSE), IF(AND(LEN($D65)&gt;0, LEN($E65)&gt;0), VLOOKUP($E65&amp;"-7", Indices!$E:$F, 2,FALSE), ""))</f>
        <v/>
      </c>
      <c r="G65" t="str">
        <f ca="1">IF(AND('Library Prep'!$C$6="CD", LEN(F65)&gt;0), VLOOKUP(F65, Indices!$E$8:$F$795, 2, FALSE), E65)</f>
        <v/>
      </c>
      <c r="H65" t="str">
        <f ca="1">IF(AND('Library Prep'!$K$12 = "CD", LEN('Library Prep'!$B57)&gt;0), 'Library Prep'!$D57&amp;"", IF(LEN($G65)&gt;0, VLOOKUP(G65&amp;"-5", Indices!$E:$F, 2,FALSE), ""))</f>
        <v/>
      </c>
      <c r="I65" t="str">
        <f>IF(AND('Library Prep'!$K$12 &lt;&gt; "CD", LEN('Library Prep'!$D57)&gt;0), 'Library Prep'!$D57, "")</f>
        <v/>
      </c>
    </row>
    <row r="66" spans="1:9" x14ac:dyDescent="0.3">
      <c r="A66" t="str">
        <f>IF(AND(LEN(TRIM('Library Prep'!$C$2)) &gt; 0, LEN(TRIM('Library Prep'!$B58))&gt;0), 'Library Prep'!$B58 &amp; "-" &amp; 'Library Prep'!$C$2, "")</f>
        <v/>
      </c>
      <c r="C66" t="str">
        <f>IF(AND(LEN('Library Prep'!$K$12)&gt;0, LEN(TRIM('Library Prep'!$B58)) &gt; 0), IF('Library Prep'!$K$12="CD", 'Library Prep'!$L58, RIGHT('Library Prep'!$K58, 1)), "")</f>
        <v/>
      </c>
      <c r="D66" t="str">
        <f>IF(LEN($C66)=0, "", IF('Library Prep'!$K$12 = "CD", VLOOKUP($C66, Indices!$G$8:$I$103, 2, FALSE), 'Library Prep'!$L58))</f>
        <v/>
      </c>
      <c r="E66" t="str">
        <f ca="1">IF(AND('Library Prep'!$K$12="CD", LEN(C66)&gt;0), VLOOKUP(D66, Indices!$E$8:$F$795, 2, FALSE), IF(LEN(C66)&gt;0, MID(VLOOKUP(D66, OFFSET(Indices!$G$8:$I$103, 0, MATCH("UD-" &amp; $C66, Indices!$G$6:$S$6,0)-1), 2,FALSE), 1, 7), ""))</f>
        <v/>
      </c>
      <c r="F66" t="str">
        <f ca="1">IF(AND('Library Prep'!$K$12="CD", LEN($C66)&gt;0), VLOOKUP($C66, Indices!$G$8:$I$103, 3, FALSE), IF(AND(LEN($D66)&gt;0, LEN($E66)&gt;0), VLOOKUP($E66&amp;"-7", Indices!$E:$F, 2,FALSE), ""))</f>
        <v/>
      </c>
      <c r="G66" t="str">
        <f ca="1">IF(AND('Library Prep'!$C$6="CD", LEN(F66)&gt;0), VLOOKUP(F66, Indices!$E$8:$F$795, 2, FALSE), E66)</f>
        <v/>
      </c>
      <c r="H66" t="str">
        <f ca="1">IF(AND('Library Prep'!$K$12 = "CD", LEN('Library Prep'!$B58)&gt;0), 'Library Prep'!$D58&amp;"", IF(LEN($G66)&gt;0, VLOOKUP(G66&amp;"-5", Indices!$E:$F, 2,FALSE), ""))</f>
        <v/>
      </c>
      <c r="I66" t="str">
        <f>IF(AND('Library Prep'!$K$12 &lt;&gt; "CD", LEN('Library Prep'!$D58)&gt;0), 'Library Prep'!$D58, "")</f>
        <v/>
      </c>
    </row>
    <row r="67" spans="1:9" x14ac:dyDescent="0.3">
      <c r="A67" t="str">
        <f>IF(AND(LEN(TRIM('Library Prep'!$C$2)) &gt; 0, LEN(TRIM('Library Prep'!$B59))&gt;0), 'Library Prep'!$B59 &amp; "-" &amp; 'Library Prep'!$C$2, "")</f>
        <v/>
      </c>
      <c r="C67" t="str">
        <f>IF(AND(LEN('Library Prep'!$K$12)&gt;0, LEN(TRIM('Library Prep'!$B59)) &gt; 0), IF('Library Prep'!$K$12="CD", 'Library Prep'!$L59, RIGHT('Library Prep'!$K59, 1)), "")</f>
        <v/>
      </c>
      <c r="D67" t="str">
        <f>IF(LEN($C67)=0, "", IF('Library Prep'!$K$12 = "CD", VLOOKUP($C67, Indices!$G$8:$I$103, 2, FALSE), 'Library Prep'!$L59))</f>
        <v/>
      </c>
      <c r="E67" t="str">
        <f ca="1">IF(AND('Library Prep'!$K$12="CD", LEN(C67)&gt;0), VLOOKUP(D67, Indices!$E$8:$F$795, 2, FALSE), IF(LEN(C67)&gt;0, MID(VLOOKUP(D67, OFFSET(Indices!$G$8:$I$103, 0, MATCH("UD-" &amp; $C67, Indices!$G$6:$S$6,0)-1), 2,FALSE), 1, 7), ""))</f>
        <v/>
      </c>
      <c r="F67" t="str">
        <f ca="1">IF(AND('Library Prep'!$K$12="CD", LEN($C67)&gt;0), VLOOKUP($C67, Indices!$G$8:$I$103, 3, FALSE), IF(AND(LEN($D67)&gt;0, LEN($E67)&gt;0), VLOOKUP($E67&amp;"-7", Indices!$E:$F, 2,FALSE), ""))</f>
        <v/>
      </c>
      <c r="G67" t="str">
        <f ca="1">IF(AND('Library Prep'!$C$6="CD", LEN(F67)&gt;0), VLOOKUP(F67, Indices!$E$8:$F$795, 2, FALSE), E67)</f>
        <v/>
      </c>
      <c r="H67" t="str">
        <f ca="1">IF(AND('Library Prep'!$K$12 = "CD", LEN('Library Prep'!$B59)&gt;0), 'Library Prep'!$D59&amp;"", IF(LEN($G67)&gt;0, VLOOKUP(G67&amp;"-5", Indices!$E:$F, 2,FALSE), ""))</f>
        <v/>
      </c>
      <c r="I67" t="str">
        <f>IF(AND('Library Prep'!$K$12 &lt;&gt; "CD", LEN('Library Prep'!$D59)&gt;0), 'Library Prep'!$D59, "")</f>
        <v/>
      </c>
    </row>
    <row r="68" spans="1:9" x14ac:dyDescent="0.3">
      <c r="A68" t="str">
        <f>IF(AND(LEN(TRIM('Library Prep'!$C$2)) &gt; 0, LEN(TRIM('Library Prep'!$B60))&gt;0), 'Library Prep'!$B60 &amp; "-" &amp; 'Library Prep'!$C$2, "")</f>
        <v/>
      </c>
      <c r="C68" t="str">
        <f>IF(AND(LEN('Library Prep'!$K$12)&gt;0, LEN(TRIM('Library Prep'!$B60)) &gt; 0), IF('Library Prep'!$K$12="CD", 'Library Prep'!$L60, RIGHT('Library Prep'!$K60, 1)), "")</f>
        <v/>
      </c>
      <c r="D68" t="str">
        <f>IF(LEN($C68)=0, "", IF('Library Prep'!$K$12 = "CD", VLOOKUP($C68, Indices!$G$8:$I$103, 2, FALSE), 'Library Prep'!$L60))</f>
        <v/>
      </c>
      <c r="E68" t="str">
        <f ca="1">IF(AND('Library Prep'!$K$12="CD", LEN(C68)&gt;0), VLOOKUP(D68, Indices!$E$8:$F$795, 2, FALSE), IF(LEN(C68)&gt;0, MID(VLOOKUP(D68, OFFSET(Indices!$G$8:$I$103, 0, MATCH("UD-" &amp; $C68, Indices!$G$6:$S$6,0)-1), 2,FALSE), 1, 7), ""))</f>
        <v/>
      </c>
      <c r="F68" t="str">
        <f ca="1">IF(AND('Library Prep'!$K$12="CD", LEN($C68)&gt;0), VLOOKUP($C68, Indices!$G$8:$I$103, 3, FALSE), IF(AND(LEN($D68)&gt;0, LEN($E68)&gt;0), VLOOKUP($E68&amp;"-7", Indices!$E:$F, 2,FALSE), ""))</f>
        <v/>
      </c>
      <c r="G68" t="str">
        <f ca="1">IF(AND('Library Prep'!$C$6="CD", LEN(F68)&gt;0), VLOOKUP(F68, Indices!$E$8:$F$795, 2, FALSE), E68)</f>
        <v/>
      </c>
      <c r="H68" t="str">
        <f ca="1">IF(AND('Library Prep'!$K$12 = "CD", LEN('Library Prep'!$B60)&gt;0), 'Library Prep'!$D60&amp;"", IF(LEN($G68)&gt;0, VLOOKUP(G68&amp;"-5", Indices!$E:$F, 2,FALSE), ""))</f>
        <v/>
      </c>
      <c r="I68" t="str">
        <f>IF(AND('Library Prep'!$K$12 &lt;&gt; "CD", LEN('Library Prep'!$D60)&gt;0), 'Library Prep'!$D60, "")</f>
        <v/>
      </c>
    </row>
    <row r="69" spans="1:9" x14ac:dyDescent="0.3">
      <c r="A69" t="str">
        <f>IF(AND(LEN(TRIM('Library Prep'!$C$2)) &gt; 0, LEN(TRIM('Library Prep'!$B61))&gt;0), 'Library Prep'!$B61 &amp; "-" &amp; 'Library Prep'!$C$2, "")</f>
        <v/>
      </c>
      <c r="C69" t="str">
        <f>IF(AND(LEN('Library Prep'!$K$12)&gt;0, LEN(TRIM('Library Prep'!$B61)) &gt; 0), IF('Library Prep'!$K$12="CD", 'Library Prep'!$L61, RIGHT('Library Prep'!$K61, 1)), "")</f>
        <v/>
      </c>
      <c r="D69" t="str">
        <f>IF(LEN($C69)=0, "", IF('Library Prep'!$K$12 = "CD", VLOOKUP($C69, Indices!$G$8:$I$103, 2, FALSE), 'Library Prep'!$L61))</f>
        <v/>
      </c>
      <c r="E69" t="str">
        <f ca="1">IF(AND('Library Prep'!$K$12="CD", LEN(C69)&gt;0), VLOOKUP(D69, Indices!$E$8:$F$795, 2, FALSE), IF(LEN(C69)&gt;0, MID(VLOOKUP(D69, OFFSET(Indices!$G$8:$I$103, 0, MATCH("UD-" &amp; $C69, Indices!$G$6:$S$6,0)-1), 2,FALSE), 1, 7), ""))</f>
        <v/>
      </c>
      <c r="F69" t="str">
        <f ca="1">IF(AND('Library Prep'!$K$12="CD", LEN($C69)&gt;0), VLOOKUP($C69, Indices!$G$8:$I$103, 3, FALSE), IF(AND(LEN($D69)&gt;0, LEN($E69)&gt;0), VLOOKUP($E69&amp;"-7", Indices!$E:$F, 2,FALSE), ""))</f>
        <v/>
      </c>
      <c r="G69" t="str">
        <f ca="1">IF(AND('Library Prep'!$C$6="CD", LEN(F69)&gt;0), VLOOKUP(F69, Indices!$E$8:$F$795, 2, FALSE), E69)</f>
        <v/>
      </c>
      <c r="H69" t="str">
        <f ca="1">IF(AND('Library Prep'!$K$12 = "CD", LEN('Library Prep'!$B61)&gt;0), 'Library Prep'!$D61&amp;"", IF(LEN($G69)&gt;0, VLOOKUP(G69&amp;"-5", Indices!$E:$F, 2,FALSE), ""))</f>
        <v/>
      </c>
      <c r="I69" t="str">
        <f>IF(AND('Library Prep'!$K$12 &lt;&gt; "CD", LEN('Library Prep'!$D61)&gt;0), 'Library Prep'!$D61, "")</f>
        <v/>
      </c>
    </row>
    <row r="70" spans="1:9" x14ac:dyDescent="0.3">
      <c r="A70" t="str">
        <f>IF(AND(LEN(TRIM('Library Prep'!$C$2)) &gt; 0, LEN(TRIM('Library Prep'!$B62))&gt;0), 'Library Prep'!$B62 &amp; "-" &amp; 'Library Prep'!$C$2, "")</f>
        <v/>
      </c>
      <c r="C70" t="str">
        <f>IF(AND(LEN('Library Prep'!$K$12)&gt;0, LEN(TRIM('Library Prep'!$B62)) &gt; 0), IF('Library Prep'!$K$12="CD", 'Library Prep'!$L62, RIGHT('Library Prep'!$K62, 1)), "")</f>
        <v/>
      </c>
      <c r="D70" t="str">
        <f>IF(LEN($C70)=0, "", IF('Library Prep'!$K$12 = "CD", VLOOKUP($C70, Indices!$G$8:$I$103, 2, FALSE), 'Library Prep'!$L62))</f>
        <v/>
      </c>
      <c r="E70" t="str">
        <f ca="1">IF(AND('Library Prep'!$K$12="CD", LEN(C70)&gt;0), VLOOKUP(D70, Indices!$E$8:$F$795, 2, FALSE), IF(LEN(C70)&gt;0, MID(VLOOKUP(D70, OFFSET(Indices!$G$8:$I$103, 0, MATCH("UD-" &amp; $C70, Indices!$G$6:$S$6,0)-1), 2,FALSE), 1, 7), ""))</f>
        <v/>
      </c>
      <c r="F70" t="str">
        <f ca="1">IF(AND('Library Prep'!$K$12="CD", LEN($C70)&gt;0), VLOOKUP($C70, Indices!$G$8:$I$103, 3, FALSE), IF(AND(LEN($D70)&gt;0, LEN($E70)&gt;0), VLOOKUP($E70&amp;"-7", Indices!$E:$F, 2,FALSE), ""))</f>
        <v/>
      </c>
      <c r="G70" t="str">
        <f ca="1">IF(AND('Library Prep'!$C$6="CD", LEN(F70)&gt;0), VLOOKUP(F70, Indices!$E$8:$F$795, 2, FALSE), E70)</f>
        <v/>
      </c>
      <c r="H70" t="str">
        <f ca="1">IF(AND('Library Prep'!$K$12 = "CD", LEN('Library Prep'!$B62)&gt;0), 'Library Prep'!$D62&amp;"", IF(LEN($G70)&gt;0, VLOOKUP(G70&amp;"-5", Indices!$E:$F, 2,FALSE), ""))</f>
        <v/>
      </c>
      <c r="I70" t="str">
        <f>IF(AND('Library Prep'!$K$12 &lt;&gt; "CD", LEN('Library Prep'!$D62)&gt;0), 'Library Prep'!$D62, "")</f>
        <v/>
      </c>
    </row>
    <row r="71" spans="1:9" x14ac:dyDescent="0.3">
      <c r="A71" t="str">
        <f>IF(AND(LEN(TRIM('Library Prep'!$C$2)) &gt; 0, LEN(TRIM('Library Prep'!$B63))&gt;0), 'Library Prep'!$B63 &amp; "-" &amp; 'Library Prep'!$C$2, "")</f>
        <v/>
      </c>
      <c r="C71" t="str">
        <f>IF(AND(LEN('Library Prep'!$K$12)&gt;0, LEN(TRIM('Library Prep'!$B63)) &gt; 0), IF('Library Prep'!$K$12="CD", 'Library Prep'!$L63, RIGHT('Library Prep'!$K63, 1)), "")</f>
        <v/>
      </c>
      <c r="D71" t="str">
        <f>IF(LEN($C71)=0, "", IF('Library Prep'!$K$12 = "CD", VLOOKUP($C71, Indices!$G$8:$I$103, 2, FALSE), 'Library Prep'!$L63))</f>
        <v/>
      </c>
      <c r="E71" t="str">
        <f ca="1">IF(AND('Library Prep'!$K$12="CD", LEN(C71)&gt;0), VLOOKUP(D71, Indices!$E$8:$F$795, 2, FALSE), IF(LEN(C71)&gt;0, MID(VLOOKUP(D71, OFFSET(Indices!$G$8:$I$103, 0, MATCH("UD-" &amp; $C71, Indices!$G$6:$S$6,0)-1), 2,FALSE), 1, 7), ""))</f>
        <v/>
      </c>
      <c r="F71" t="str">
        <f ca="1">IF(AND('Library Prep'!$K$12="CD", LEN($C71)&gt;0), VLOOKUP($C71, Indices!$G$8:$I$103, 3, FALSE), IF(AND(LEN($D71)&gt;0, LEN($E71)&gt;0), VLOOKUP($E71&amp;"-7", Indices!$E:$F, 2,FALSE), ""))</f>
        <v/>
      </c>
      <c r="G71" t="str">
        <f ca="1">IF(AND('Library Prep'!$C$6="CD", LEN(F71)&gt;0), VLOOKUP(F71, Indices!$E$8:$F$795, 2, FALSE), E71)</f>
        <v/>
      </c>
      <c r="H71" t="str">
        <f ca="1">IF(AND('Library Prep'!$K$12 = "CD", LEN('Library Prep'!$B63)&gt;0), 'Library Prep'!$D63&amp;"", IF(LEN($G71)&gt;0, VLOOKUP(G71&amp;"-5", Indices!$E:$F, 2,FALSE), ""))</f>
        <v/>
      </c>
      <c r="I71" t="str">
        <f>IF(AND('Library Prep'!$K$12 &lt;&gt; "CD", LEN('Library Prep'!$D63)&gt;0), 'Library Prep'!$D63, "")</f>
        <v/>
      </c>
    </row>
    <row r="72" spans="1:9" x14ac:dyDescent="0.3">
      <c r="A72" t="str">
        <f>IF(AND(LEN(TRIM('Library Prep'!$C$2)) &gt; 0, LEN(TRIM('Library Prep'!$B64))&gt;0), 'Library Prep'!$B64 &amp; "-" &amp; 'Library Prep'!$C$2, "")</f>
        <v/>
      </c>
      <c r="C72" t="str">
        <f>IF(AND(LEN('Library Prep'!$K$12)&gt;0, LEN(TRIM('Library Prep'!$B64)) &gt; 0), IF('Library Prep'!$K$12="CD", 'Library Prep'!$L64, RIGHT('Library Prep'!$K64, 1)), "")</f>
        <v/>
      </c>
      <c r="D72" t="str">
        <f>IF(LEN($C72)=0, "", IF('Library Prep'!$K$12 = "CD", VLOOKUP($C72, Indices!$G$8:$I$103, 2, FALSE), 'Library Prep'!$L64))</f>
        <v/>
      </c>
      <c r="E72" t="str">
        <f ca="1">IF(AND('Library Prep'!$K$12="CD", LEN(C72)&gt;0), VLOOKUP(D72, Indices!$E$8:$F$795, 2, FALSE), IF(LEN(C72)&gt;0, MID(VLOOKUP(D72, OFFSET(Indices!$G$8:$I$103, 0, MATCH("UD-" &amp; $C72, Indices!$G$6:$S$6,0)-1), 2,FALSE), 1, 7), ""))</f>
        <v/>
      </c>
      <c r="F72" t="str">
        <f ca="1">IF(AND('Library Prep'!$K$12="CD", LEN($C72)&gt;0), VLOOKUP($C72, Indices!$G$8:$I$103, 3, FALSE), IF(AND(LEN($D72)&gt;0, LEN($E72)&gt;0), VLOOKUP($E72&amp;"-7", Indices!$E:$F, 2,FALSE), ""))</f>
        <v/>
      </c>
      <c r="G72" t="str">
        <f ca="1">IF(AND('Library Prep'!$C$6="CD", LEN(F72)&gt;0), VLOOKUP(F72, Indices!$E$8:$F$795, 2, FALSE), E72)</f>
        <v/>
      </c>
      <c r="H72" t="str">
        <f ca="1">IF(AND('Library Prep'!$K$12 = "CD", LEN('Library Prep'!$B64)&gt;0), 'Library Prep'!$D64&amp;"", IF(LEN($G72)&gt;0, VLOOKUP(G72&amp;"-5", Indices!$E:$F, 2,FALSE), ""))</f>
        <v/>
      </c>
      <c r="I72" t="str">
        <f>IF(AND('Library Prep'!$K$12 &lt;&gt; "CD", LEN('Library Prep'!$D64)&gt;0), 'Library Prep'!$D64, "")</f>
        <v/>
      </c>
    </row>
    <row r="73" spans="1:9" x14ac:dyDescent="0.3">
      <c r="A73" t="str">
        <f>IF(AND(LEN(TRIM('Library Prep'!$C$2)) &gt; 0, LEN(TRIM('Library Prep'!$B65))&gt;0), 'Library Prep'!$B65 &amp; "-" &amp; 'Library Prep'!$C$2, "")</f>
        <v/>
      </c>
      <c r="C73" t="str">
        <f>IF(AND(LEN('Library Prep'!$K$12)&gt;0, LEN(TRIM('Library Prep'!$B65)) &gt; 0), IF('Library Prep'!$K$12="CD", 'Library Prep'!$L65, RIGHT('Library Prep'!$K65, 1)), "")</f>
        <v/>
      </c>
      <c r="D73" t="str">
        <f>IF(LEN($C73)=0, "", IF('Library Prep'!$K$12 = "CD", VLOOKUP($C73, Indices!$G$8:$I$103, 2, FALSE), 'Library Prep'!$L65))</f>
        <v/>
      </c>
      <c r="E73" t="str">
        <f ca="1">IF(AND('Library Prep'!$K$12="CD", LEN(C73)&gt;0), VLOOKUP(D73, Indices!$E$8:$F$795, 2, FALSE), IF(LEN(C73)&gt;0, MID(VLOOKUP(D73, OFFSET(Indices!$G$8:$I$103, 0, MATCH("UD-" &amp; $C73, Indices!$G$6:$S$6,0)-1), 2,FALSE), 1, 7), ""))</f>
        <v/>
      </c>
      <c r="F73" t="str">
        <f ca="1">IF(AND('Library Prep'!$K$12="CD", LEN($C73)&gt;0), VLOOKUP($C73, Indices!$G$8:$I$103, 3, FALSE), IF(AND(LEN($D73)&gt;0, LEN($E73)&gt;0), VLOOKUP($E73&amp;"-7", Indices!$E:$F, 2,FALSE), ""))</f>
        <v/>
      </c>
      <c r="G73" t="str">
        <f ca="1">IF(AND('Library Prep'!$C$6="CD", LEN(F73)&gt;0), VLOOKUP(F73, Indices!$E$8:$F$795, 2, FALSE), E73)</f>
        <v/>
      </c>
      <c r="H73" t="str">
        <f ca="1">IF(AND('Library Prep'!$K$12 = "CD", LEN('Library Prep'!$B65)&gt;0), 'Library Prep'!$D65&amp;"", IF(LEN($G73)&gt;0, VLOOKUP(G73&amp;"-5", Indices!$E:$F, 2,FALSE), ""))</f>
        <v/>
      </c>
      <c r="I73" t="str">
        <f>IF(AND('Library Prep'!$K$12 &lt;&gt; "CD", LEN('Library Prep'!$D65)&gt;0), 'Library Prep'!$D65, "")</f>
        <v/>
      </c>
    </row>
    <row r="74" spans="1:9" x14ac:dyDescent="0.3">
      <c r="A74" t="str">
        <f>IF(AND(LEN(TRIM('Library Prep'!$C$2)) &gt; 0, LEN(TRIM('Library Prep'!$B66))&gt;0), 'Library Prep'!$B66 &amp; "-" &amp; 'Library Prep'!$C$2, "")</f>
        <v/>
      </c>
      <c r="C74" t="str">
        <f>IF(AND(LEN('Library Prep'!$K$12)&gt;0, LEN(TRIM('Library Prep'!$B66)) &gt; 0), IF('Library Prep'!$K$12="CD", 'Library Prep'!$L66, RIGHT('Library Prep'!$K66, 1)), "")</f>
        <v/>
      </c>
      <c r="D74" t="str">
        <f>IF(LEN($C74)=0, "", IF('Library Prep'!$K$12 = "CD", VLOOKUP($C74, Indices!$G$8:$I$103, 2, FALSE), 'Library Prep'!$L66))</f>
        <v/>
      </c>
      <c r="E74" t="str">
        <f ca="1">IF(AND('Library Prep'!$K$12="CD", LEN(C74)&gt;0), VLOOKUP(D74, Indices!$E$8:$F$795, 2, FALSE), IF(LEN(C74)&gt;0, MID(VLOOKUP(D74, OFFSET(Indices!$G$8:$I$103, 0, MATCH("UD-" &amp; $C74, Indices!$G$6:$S$6,0)-1), 2,FALSE), 1, 7), ""))</f>
        <v/>
      </c>
      <c r="F74" t="str">
        <f ca="1">IF(AND('Library Prep'!$K$12="CD", LEN($C74)&gt;0), VLOOKUP($C74, Indices!$G$8:$I$103, 3, FALSE), IF(AND(LEN($D74)&gt;0, LEN($E74)&gt;0), VLOOKUP($E74&amp;"-7", Indices!$E:$F, 2,FALSE), ""))</f>
        <v/>
      </c>
      <c r="G74" t="str">
        <f ca="1">IF(AND('Library Prep'!$C$6="CD", LEN(F74)&gt;0), VLOOKUP(F74, Indices!$E$8:$F$795, 2, FALSE), E74)</f>
        <v/>
      </c>
      <c r="H74" t="str">
        <f ca="1">IF(AND('Library Prep'!$K$12 = "CD", LEN('Library Prep'!$B66)&gt;0), 'Library Prep'!$D66&amp;"", IF(LEN($G74)&gt;0, VLOOKUP(G74&amp;"-5", Indices!$E:$F, 2,FALSE), ""))</f>
        <v/>
      </c>
      <c r="I74" t="str">
        <f>IF(AND('Library Prep'!$K$12 &lt;&gt; "CD", LEN('Library Prep'!$D66)&gt;0), 'Library Prep'!$D66, "")</f>
        <v/>
      </c>
    </row>
    <row r="75" spans="1:9" x14ac:dyDescent="0.3">
      <c r="A75" t="str">
        <f>IF(AND(LEN(TRIM('Library Prep'!$C$2)) &gt; 0, LEN(TRIM('Library Prep'!$B67))&gt;0), 'Library Prep'!$B67 &amp; "-" &amp; 'Library Prep'!$C$2, "")</f>
        <v/>
      </c>
      <c r="C75" t="str">
        <f>IF(AND(LEN('Library Prep'!$K$12)&gt;0, LEN(TRIM('Library Prep'!$B67)) &gt; 0), IF('Library Prep'!$K$12="CD", 'Library Prep'!$L67, RIGHT('Library Prep'!$K67, 1)), "")</f>
        <v/>
      </c>
      <c r="D75" t="str">
        <f>IF(LEN($C75)=0, "", IF('Library Prep'!$K$12 = "CD", VLOOKUP($C75, Indices!$G$8:$I$103, 2, FALSE), 'Library Prep'!$L67))</f>
        <v/>
      </c>
      <c r="E75" t="str">
        <f ca="1">IF(AND('Library Prep'!$K$12="CD", LEN(C75)&gt;0), VLOOKUP(D75, Indices!$E$8:$F$795, 2, FALSE), IF(LEN(C75)&gt;0, MID(VLOOKUP(D75, OFFSET(Indices!$G$8:$I$103, 0, MATCH("UD-" &amp; $C75, Indices!$G$6:$S$6,0)-1), 2,FALSE), 1, 7), ""))</f>
        <v/>
      </c>
      <c r="F75" t="str">
        <f ca="1">IF(AND('Library Prep'!$K$12="CD", LEN($C75)&gt;0), VLOOKUP($C75, Indices!$G$8:$I$103, 3, FALSE), IF(AND(LEN($D75)&gt;0, LEN($E75)&gt;0), VLOOKUP($E75&amp;"-7", Indices!$E:$F, 2,FALSE), ""))</f>
        <v/>
      </c>
      <c r="G75" t="str">
        <f ca="1">IF(AND('Library Prep'!$C$6="CD", LEN(F75)&gt;0), VLOOKUP(F75, Indices!$E$8:$F$795, 2, FALSE), E75)</f>
        <v/>
      </c>
      <c r="H75" t="str">
        <f ca="1">IF(AND('Library Prep'!$K$12 = "CD", LEN('Library Prep'!$B67)&gt;0), 'Library Prep'!$D67&amp;"", IF(LEN($G75)&gt;0, VLOOKUP(G75&amp;"-5", Indices!$E:$F, 2,FALSE), ""))</f>
        <v/>
      </c>
      <c r="I75" t="str">
        <f>IF(AND('Library Prep'!$K$12 &lt;&gt; "CD", LEN('Library Prep'!$D67)&gt;0), 'Library Prep'!$D67, "")</f>
        <v/>
      </c>
    </row>
    <row r="116" spans="4:4" x14ac:dyDescent="0.3">
      <c r="D116" s="52"/>
    </row>
    <row r="117" spans="4:4" x14ac:dyDescent="0.3">
      <c r="D117" s="52"/>
    </row>
    <row r="118" spans="4:4" x14ac:dyDescent="0.3">
      <c r="D118" s="52"/>
    </row>
    <row r="119" spans="4:4" x14ac:dyDescent="0.3">
      <c r="D119" s="52"/>
    </row>
    <row r="120" spans="4:4" x14ac:dyDescent="0.3">
      <c r="D120" s="52"/>
    </row>
    <row r="121" spans="4:4" x14ac:dyDescent="0.3">
      <c r="D121" s="52"/>
    </row>
    <row r="122" spans="4:4" x14ac:dyDescent="0.3">
      <c r="D122" s="52"/>
    </row>
    <row r="123" spans="4:4" x14ac:dyDescent="0.3">
      <c r="D123" s="52"/>
    </row>
    <row r="124" spans="4:4" x14ac:dyDescent="0.3">
      <c r="D124" s="52"/>
    </row>
    <row r="125" spans="4:4" x14ac:dyDescent="0.3">
      <c r="D125" s="52"/>
    </row>
    <row r="126" spans="4:4" x14ac:dyDescent="0.3">
      <c r="D126" s="52"/>
    </row>
    <row r="127" spans="4:4" x14ac:dyDescent="0.3">
      <c r="D127" s="52"/>
    </row>
    <row r="128" spans="4:4" x14ac:dyDescent="0.3">
      <c r="D128" s="52"/>
    </row>
    <row r="129" spans="4:4" x14ac:dyDescent="0.3">
      <c r="D129" s="52"/>
    </row>
    <row r="130" spans="4:4" x14ac:dyDescent="0.3">
      <c r="D130" s="52"/>
    </row>
    <row r="131" spans="4:4" x14ac:dyDescent="0.3">
      <c r="D131" s="52"/>
    </row>
    <row r="132" spans="4:4" x14ac:dyDescent="0.3">
      <c r="D132" s="52"/>
    </row>
    <row r="133" spans="4:4" x14ac:dyDescent="0.3">
      <c r="D133" s="52"/>
    </row>
    <row r="134" spans="4:4" x14ac:dyDescent="0.3">
      <c r="D134" s="52"/>
    </row>
    <row r="135" spans="4:4" x14ac:dyDescent="0.3">
      <c r="D135" s="52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795"/>
  <sheetViews>
    <sheetView zoomScale="80" zoomScaleNormal="80" workbookViewId="0">
      <pane xSplit="3" ySplit="7" topLeftCell="G8" activePane="bottomRight" state="frozen"/>
      <selection pane="topRight" activeCell="D1" sqref="D1"/>
      <selection pane="bottomLeft" activeCell="A8" sqref="A8"/>
      <selection pane="bottomRight" activeCell="U29" sqref="U29"/>
    </sheetView>
  </sheetViews>
  <sheetFormatPr defaultRowHeight="14.4" x14ac:dyDescent="0.3"/>
  <cols>
    <col min="1" max="1" width="11.109375" style="34" customWidth="1"/>
    <col min="2" max="2" width="12.5546875" style="34" customWidth="1"/>
    <col min="3" max="3" width="56.5546875" style="34" bestFit="1" customWidth="1"/>
    <col min="4" max="4" width="49.5546875" style="34" bestFit="1" customWidth="1"/>
    <col min="5" max="5" width="11.33203125" style="34" bestFit="1" customWidth="1"/>
    <col min="6" max="6" width="20.88671875" style="34" customWidth="1"/>
    <col min="7" max="7" width="19.44140625" bestFit="1" customWidth="1"/>
    <col min="8" max="9" width="13.88671875" bestFit="1" customWidth="1"/>
    <col min="10" max="10" width="19.44140625" bestFit="1" customWidth="1"/>
    <col min="11" max="11" width="13.88671875" customWidth="1"/>
    <col min="12" max="12" width="13.88671875" bestFit="1" customWidth="1"/>
    <col min="13" max="13" width="19.44140625" bestFit="1" customWidth="1"/>
    <col min="14" max="15" width="13.88671875" bestFit="1" customWidth="1"/>
    <col min="16" max="16" width="19.44140625" bestFit="1" customWidth="1"/>
    <col min="17" max="18" width="13.88671875" bestFit="1" customWidth="1"/>
    <col min="19" max="19" width="19.44140625" bestFit="1" customWidth="1"/>
    <col min="20" max="20" width="10.44140625" bestFit="1" customWidth="1"/>
    <col min="21" max="21" width="13.88671875" bestFit="1" customWidth="1"/>
  </cols>
  <sheetData>
    <row r="1" spans="1:21" s="34" customFormat="1" x14ac:dyDescent="0.3">
      <c r="A1" s="205" t="s">
        <v>145</v>
      </c>
      <c r="B1" s="205"/>
      <c r="C1" s="205"/>
    </row>
    <row r="2" spans="1:21" s="34" customFormat="1" x14ac:dyDescent="0.3">
      <c r="A2" s="205"/>
      <c r="B2" s="205"/>
      <c r="C2" s="205"/>
    </row>
    <row r="3" spans="1:21" s="34" customFormat="1" x14ac:dyDescent="0.3">
      <c r="A3" s="205"/>
      <c r="B3" s="205"/>
      <c r="C3" s="205"/>
    </row>
    <row r="4" spans="1:21" s="34" customFormat="1" x14ac:dyDescent="0.3">
      <c r="A4" s="205"/>
      <c r="B4" s="205"/>
      <c r="C4" s="205"/>
    </row>
    <row r="5" spans="1:21" s="34" customFormat="1" x14ac:dyDescent="0.3">
      <c r="A5" s="205"/>
      <c r="B5" s="205"/>
      <c r="C5" s="205"/>
    </row>
    <row r="6" spans="1:21" s="34" customFormat="1" x14ac:dyDescent="0.3">
      <c r="G6" s="204" t="s">
        <v>1035</v>
      </c>
      <c r="H6" s="204"/>
      <c r="I6" s="204"/>
      <c r="J6" s="204" t="s">
        <v>1855</v>
      </c>
      <c r="K6" s="204"/>
      <c r="L6" s="204"/>
      <c r="M6" s="204" t="s">
        <v>1856</v>
      </c>
      <c r="N6" s="204"/>
      <c r="O6" s="204"/>
      <c r="P6" s="204" t="s">
        <v>1857</v>
      </c>
      <c r="Q6" s="204"/>
      <c r="R6" s="204"/>
      <c r="S6" s="204" t="s">
        <v>1858</v>
      </c>
      <c r="T6" s="204"/>
      <c r="U6" s="204"/>
    </row>
    <row r="7" spans="1:21" ht="28.8" x14ac:dyDescent="0.3">
      <c r="A7" s="54" t="s">
        <v>1036</v>
      </c>
      <c r="B7" s="54" t="s">
        <v>1805</v>
      </c>
      <c r="C7" s="54" t="s">
        <v>1806</v>
      </c>
      <c r="D7" s="54" t="s">
        <v>1807</v>
      </c>
      <c r="E7" s="54" t="s">
        <v>141</v>
      </c>
      <c r="F7" s="54" t="s">
        <v>142</v>
      </c>
      <c r="G7" s="54" t="s">
        <v>143</v>
      </c>
      <c r="H7" s="55" t="s">
        <v>144</v>
      </c>
      <c r="I7" s="55" t="s">
        <v>267</v>
      </c>
      <c r="J7" s="54" t="s">
        <v>143</v>
      </c>
      <c r="K7" s="103" t="s">
        <v>144</v>
      </c>
      <c r="L7" s="55" t="s">
        <v>267</v>
      </c>
      <c r="M7" s="54" t="s">
        <v>143</v>
      </c>
      <c r="N7" s="103" t="s">
        <v>144</v>
      </c>
      <c r="O7" s="55" t="s">
        <v>267</v>
      </c>
      <c r="P7" s="54" t="s">
        <v>143</v>
      </c>
      <c r="Q7" s="103" t="s">
        <v>144</v>
      </c>
      <c r="R7" s="55" t="s">
        <v>267</v>
      </c>
      <c r="S7" s="54" t="s">
        <v>143</v>
      </c>
      <c r="T7" s="103" t="s">
        <v>144</v>
      </c>
      <c r="U7" s="55" t="s">
        <v>267</v>
      </c>
    </row>
    <row r="8" spans="1:21" x14ac:dyDescent="0.3">
      <c r="A8" s="55" t="s">
        <v>1035</v>
      </c>
      <c r="B8" s="55" t="s">
        <v>127</v>
      </c>
      <c r="C8" s="55" t="s">
        <v>1813</v>
      </c>
      <c r="D8" s="55" t="s">
        <v>260</v>
      </c>
      <c r="E8" s="55" t="s">
        <v>146</v>
      </c>
      <c r="F8" s="55" t="s">
        <v>147</v>
      </c>
      <c r="G8" s="55" t="s">
        <v>24</v>
      </c>
      <c r="H8" s="55" t="s">
        <v>148</v>
      </c>
      <c r="I8" s="55" t="s">
        <v>149</v>
      </c>
      <c r="J8" s="55" t="s">
        <v>24</v>
      </c>
      <c r="K8" s="55" t="s">
        <v>1037</v>
      </c>
      <c r="L8" s="55" t="s">
        <v>1133</v>
      </c>
      <c r="M8" s="55" t="s">
        <v>24</v>
      </c>
      <c r="N8" s="55" t="s">
        <v>1229</v>
      </c>
      <c r="O8" s="55" t="s">
        <v>1230</v>
      </c>
      <c r="P8" s="55" t="s">
        <v>24</v>
      </c>
      <c r="Q8" s="55" t="s">
        <v>1421</v>
      </c>
      <c r="R8" s="55" t="s">
        <v>1422</v>
      </c>
      <c r="S8" s="55" t="s">
        <v>24</v>
      </c>
      <c r="T8" s="55" t="s">
        <v>1613</v>
      </c>
      <c r="U8" s="55" t="s">
        <v>1614</v>
      </c>
    </row>
    <row r="9" spans="1:21" x14ac:dyDescent="0.3">
      <c r="A9" s="55" t="s">
        <v>1855</v>
      </c>
      <c r="B9" s="55" t="s">
        <v>127</v>
      </c>
      <c r="C9" s="55" t="s">
        <v>1812</v>
      </c>
      <c r="D9" s="55" t="s">
        <v>1808</v>
      </c>
      <c r="E9" s="55" t="s">
        <v>149</v>
      </c>
      <c r="F9" s="55" t="s">
        <v>150</v>
      </c>
      <c r="G9" s="55" t="s">
        <v>25</v>
      </c>
      <c r="H9" s="55" t="s">
        <v>151</v>
      </c>
      <c r="I9" s="55" t="s">
        <v>155</v>
      </c>
      <c r="J9" s="55" t="s">
        <v>25</v>
      </c>
      <c r="K9" s="55" t="s">
        <v>1038</v>
      </c>
      <c r="L9" s="55" t="s">
        <v>1134</v>
      </c>
      <c r="M9" s="55" t="s">
        <v>25</v>
      </c>
      <c r="N9" s="55" t="s">
        <v>1231</v>
      </c>
      <c r="O9" s="55" t="s">
        <v>1232</v>
      </c>
      <c r="P9" s="55" t="s">
        <v>25</v>
      </c>
      <c r="Q9" s="55" t="s">
        <v>1423</v>
      </c>
      <c r="R9" s="55" t="s">
        <v>1424</v>
      </c>
      <c r="S9" s="55" t="s">
        <v>25</v>
      </c>
      <c r="T9" s="55" t="s">
        <v>1615</v>
      </c>
      <c r="U9" s="55" t="s">
        <v>1616</v>
      </c>
    </row>
    <row r="10" spans="1:21" x14ac:dyDescent="0.3">
      <c r="A10" s="55" t="s">
        <v>1856</v>
      </c>
      <c r="B10" s="55" t="s">
        <v>127</v>
      </c>
      <c r="C10" s="55" t="s">
        <v>1812</v>
      </c>
      <c r="D10" s="55" t="s">
        <v>1809</v>
      </c>
      <c r="E10" s="55" t="s">
        <v>152</v>
      </c>
      <c r="F10" s="55" t="s">
        <v>153</v>
      </c>
      <c r="G10" s="55" t="s">
        <v>26</v>
      </c>
      <c r="H10" s="55" t="s">
        <v>154</v>
      </c>
      <c r="I10" s="55" t="s">
        <v>152</v>
      </c>
      <c r="J10" s="55" t="s">
        <v>26</v>
      </c>
      <c r="K10" s="55" t="s">
        <v>1039</v>
      </c>
      <c r="L10" s="55" t="s">
        <v>1135</v>
      </c>
      <c r="M10" s="55" t="s">
        <v>26</v>
      </c>
      <c r="N10" s="55" t="s">
        <v>1233</v>
      </c>
      <c r="O10" s="55" t="s">
        <v>1234</v>
      </c>
      <c r="P10" s="55" t="s">
        <v>26</v>
      </c>
      <c r="Q10" s="55" t="s">
        <v>1425</v>
      </c>
      <c r="R10" s="55" t="s">
        <v>1426</v>
      </c>
      <c r="S10" s="55" t="s">
        <v>26</v>
      </c>
      <c r="T10" s="55" t="s">
        <v>1617</v>
      </c>
      <c r="U10" s="55" t="s">
        <v>1618</v>
      </c>
    </row>
    <row r="11" spans="1:21" x14ac:dyDescent="0.3">
      <c r="A11" s="55" t="s">
        <v>1857</v>
      </c>
      <c r="B11" s="55" t="s">
        <v>127</v>
      </c>
      <c r="C11" s="55" t="s">
        <v>1812</v>
      </c>
      <c r="D11" s="55" t="s">
        <v>1810</v>
      </c>
      <c r="E11" s="55" t="s">
        <v>156</v>
      </c>
      <c r="F11" s="55" t="s">
        <v>157</v>
      </c>
      <c r="G11" s="55" t="s">
        <v>27</v>
      </c>
      <c r="H11" s="55" t="s">
        <v>158</v>
      </c>
      <c r="I11" s="55" t="s">
        <v>146</v>
      </c>
      <c r="J11" s="55" t="s">
        <v>27</v>
      </c>
      <c r="K11" s="55" t="s">
        <v>1040</v>
      </c>
      <c r="L11" s="55" t="s">
        <v>1136</v>
      </c>
      <c r="M11" s="55" t="s">
        <v>27</v>
      </c>
      <c r="N11" s="55" t="s">
        <v>1235</v>
      </c>
      <c r="O11" s="55" t="s">
        <v>1236</v>
      </c>
      <c r="P11" s="55" t="s">
        <v>27</v>
      </c>
      <c r="Q11" s="55" t="s">
        <v>1427</v>
      </c>
      <c r="R11" s="55" t="s">
        <v>1428</v>
      </c>
      <c r="S11" s="55" t="s">
        <v>27</v>
      </c>
      <c r="T11" s="55" t="s">
        <v>1619</v>
      </c>
      <c r="U11" s="55" t="s">
        <v>1620</v>
      </c>
    </row>
    <row r="12" spans="1:21" x14ac:dyDescent="0.3">
      <c r="A12" s="55" t="s">
        <v>1858</v>
      </c>
      <c r="B12" s="55" t="s">
        <v>127</v>
      </c>
      <c r="C12" s="55" t="s">
        <v>1812</v>
      </c>
      <c r="D12" s="55" t="s">
        <v>1811</v>
      </c>
      <c r="E12" s="55" t="s">
        <v>159</v>
      </c>
      <c r="F12" s="55" t="s">
        <v>160</v>
      </c>
      <c r="G12" s="55" t="s">
        <v>28</v>
      </c>
      <c r="H12" s="55" t="s">
        <v>166</v>
      </c>
      <c r="I12" s="55" t="s">
        <v>162</v>
      </c>
      <c r="J12" s="55" t="s">
        <v>28</v>
      </c>
      <c r="K12" s="55" t="s">
        <v>1041</v>
      </c>
      <c r="L12" s="55" t="s">
        <v>1137</v>
      </c>
      <c r="M12" s="55" t="s">
        <v>28</v>
      </c>
      <c r="N12" s="55" t="s">
        <v>1237</v>
      </c>
      <c r="O12" s="55" t="s">
        <v>1238</v>
      </c>
      <c r="P12" s="55" t="s">
        <v>28</v>
      </c>
      <c r="Q12" s="55" t="s">
        <v>1429</v>
      </c>
      <c r="R12" s="55" t="s">
        <v>1430</v>
      </c>
      <c r="S12" s="55" t="s">
        <v>28</v>
      </c>
      <c r="T12" s="55" t="s">
        <v>1621</v>
      </c>
      <c r="U12" s="55" t="s">
        <v>1622</v>
      </c>
    </row>
    <row r="13" spans="1:21" ht="15.75" customHeight="1" x14ac:dyDescent="0.3">
      <c r="A13" s="55" t="s">
        <v>1855</v>
      </c>
      <c r="B13" s="55" t="s">
        <v>127</v>
      </c>
      <c r="C13" s="55" t="s">
        <v>1815</v>
      </c>
      <c r="D13" s="55" t="s">
        <v>1854</v>
      </c>
      <c r="E13" s="55" t="s">
        <v>162</v>
      </c>
      <c r="F13" s="55" t="s">
        <v>163</v>
      </c>
      <c r="G13" s="55" t="s">
        <v>29</v>
      </c>
      <c r="H13" s="55" t="s">
        <v>174</v>
      </c>
      <c r="I13" s="55" t="s">
        <v>167</v>
      </c>
      <c r="J13" s="55" t="s">
        <v>29</v>
      </c>
      <c r="K13" s="55" t="s">
        <v>1042</v>
      </c>
      <c r="L13" s="55" t="s">
        <v>1138</v>
      </c>
      <c r="M13" s="55" t="s">
        <v>29</v>
      </c>
      <c r="N13" s="55" t="s">
        <v>1239</v>
      </c>
      <c r="O13" s="55" t="s">
        <v>1240</v>
      </c>
      <c r="P13" s="55" t="s">
        <v>29</v>
      </c>
      <c r="Q13" s="55" t="s">
        <v>1431</v>
      </c>
      <c r="R13" s="55" t="s">
        <v>1432</v>
      </c>
      <c r="S13" s="55" t="s">
        <v>29</v>
      </c>
      <c r="T13" s="55" t="s">
        <v>1623</v>
      </c>
      <c r="U13" s="55" t="s">
        <v>1624</v>
      </c>
    </row>
    <row r="14" spans="1:21" x14ac:dyDescent="0.3">
      <c r="A14" s="55" t="s">
        <v>1856</v>
      </c>
      <c r="B14" s="55" t="s">
        <v>127</v>
      </c>
      <c r="C14" s="55" t="s">
        <v>1815</v>
      </c>
      <c r="D14" s="55" t="s">
        <v>1854</v>
      </c>
      <c r="E14" s="55" t="s">
        <v>155</v>
      </c>
      <c r="F14" s="55" t="s">
        <v>165</v>
      </c>
      <c r="G14" s="55" t="s">
        <v>30</v>
      </c>
      <c r="H14" s="55" t="s">
        <v>176</v>
      </c>
      <c r="I14" s="55" t="s">
        <v>159</v>
      </c>
      <c r="J14" s="55" t="s">
        <v>30</v>
      </c>
      <c r="K14" s="55" t="s">
        <v>1043</v>
      </c>
      <c r="L14" s="55" t="s">
        <v>1139</v>
      </c>
      <c r="M14" s="55" t="s">
        <v>30</v>
      </c>
      <c r="N14" s="55" t="s">
        <v>1241</v>
      </c>
      <c r="O14" s="55" t="s">
        <v>1242</v>
      </c>
      <c r="P14" s="55" t="s">
        <v>30</v>
      </c>
      <c r="Q14" s="55" t="s">
        <v>1433</v>
      </c>
      <c r="R14" s="55" t="s">
        <v>1434</v>
      </c>
      <c r="S14" s="55" t="s">
        <v>30</v>
      </c>
      <c r="T14" s="55" t="s">
        <v>1625</v>
      </c>
      <c r="U14" s="55" t="s">
        <v>1626</v>
      </c>
    </row>
    <row r="15" spans="1:21" x14ac:dyDescent="0.3">
      <c r="A15" s="55" t="s">
        <v>1857</v>
      </c>
      <c r="B15" s="55" t="s">
        <v>127</v>
      </c>
      <c r="C15" s="55" t="s">
        <v>1815</v>
      </c>
      <c r="D15" s="55" t="s">
        <v>1854</v>
      </c>
      <c r="E15" s="55" t="s">
        <v>167</v>
      </c>
      <c r="F15" s="55" t="s">
        <v>168</v>
      </c>
      <c r="G15" s="55" t="s">
        <v>31</v>
      </c>
      <c r="H15" s="55" t="s">
        <v>177</v>
      </c>
      <c r="I15" s="55" t="s">
        <v>156</v>
      </c>
      <c r="J15" s="55" t="s">
        <v>31</v>
      </c>
      <c r="K15" s="55" t="s">
        <v>1044</v>
      </c>
      <c r="L15" s="55" t="s">
        <v>1140</v>
      </c>
      <c r="M15" s="55" t="s">
        <v>31</v>
      </c>
      <c r="N15" s="55" t="s">
        <v>1243</v>
      </c>
      <c r="O15" s="55" t="s">
        <v>1244</v>
      </c>
      <c r="P15" s="55" t="s">
        <v>31</v>
      </c>
      <c r="Q15" s="55" t="s">
        <v>1435</v>
      </c>
      <c r="R15" s="55" t="s">
        <v>1436</v>
      </c>
      <c r="S15" s="55" t="s">
        <v>31</v>
      </c>
      <c r="T15" s="55" t="s">
        <v>1627</v>
      </c>
      <c r="U15" s="55" t="s">
        <v>1628</v>
      </c>
    </row>
    <row r="16" spans="1:21" x14ac:dyDescent="0.3">
      <c r="A16" s="55" t="s">
        <v>1858</v>
      </c>
      <c r="B16" s="55" t="s">
        <v>127</v>
      </c>
      <c r="C16" s="55" t="s">
        <v>1815</v>
      </c>
      <c r="D16" s="55" t="s">
        <v>1854</v>
      </c>
      <c r="E16" s="55" t="s">
        <v>148</v>
      </c>
      <c r="F16" s="55" t="s">
        <v>244</v>
      </c>
      <c r="G16" s="55" t="s">
        <v>32</v>
      </c>
      <c r="H16" s="55" t="s">
        <v>151</v>
      </c>
      <c r="I16" s="55" t="s">
        <v>152</v>
      </c>
      <c r="J16" s="55" t="s">
        <v>32</v>
      </c>
      <c r="K16" s="55" t="s">
        <v>1045</v>
      </c>
      <c r="L16" s="55" t="s">
        <v>1141</v>
      </c>
      <c r="M16" s="55" t="s">
        <v>32</v>
      </c>
      <c r="N16" s="55" t="s">
        <v>1245</v>
      </c>
      <c r="O16" s="55" t="s">
        <v>1246</v>
      </c>
      <c r="P16" s="55" t="s">
        <v>32</v>
      </c>
      <c r="Q16" s="55" t="s">
        <v>1437</v>
      </c>
      <c r="R16" s="55" t="s">
        <v>1438</v>
      </c>
      <c r="S16" s="55" t="s">
        <v>32</v>
      </c>
      <c r="T16" s="55" t="s">
        <v>1629</v>
      </c>
      <c r="U16" s="55" t="s">
        <v>1630</v>
      </c>
    </row>
    <row r="17" spans="1:21" x14ac:dyDescent="0.3">
      <c r="A17" s="55" t="s">
        <v>1035</v>
      </c>
      <c r="B17" s="55" t="s">
        <v>127</v>
      </c>
      <c r="C17" s="55" t="s">
        <v>260</v>
      </c>
      <c r="D17" s="55" t="s">
        <v>260</v>
      </c>
      <c r="E17" s="55" t="s">
        <v>151</v>
      </c>
      <c r="F17" s="55" t="s">
        <v>245</v>
      </c>
      <c r="G17" s="55" t="s">
        <v>33</v>
      </c>
      <c r="H17" s="55" t="s">
        <v>154</v>
      </c>
      <c r="I17" s="55" t="s">
        <v>149</v>
      </c>
      <c r="J17" s="55" t="s">
        <v>33</v>
      </c>
      <c r="K17" s="55" t="s">
        <v>1046</v>
      </c>
      <c r="L17" s="55" t="s">
        <v>1142</v>
      </c>
      <c r="M17" s="55" t="s">
        <v>33</v>
      </c>
      <c r="N17" s="55" t="s">
        <v>1247</v>
      </c>
      <c r="O17" s="55" t="s">
        <v>1248</v>
      </c>
      <c r="P17" s="55" t="s">
        <v>33</v>
      </c>
      <c r="Q17" s="55" t="s">
        <v>1439</v>
      </c>
      <c r="R17" s="55" t="s">
        <v>1440</v>
      </c>
      <c r="S17" s="55" t="s">
        <v>33</v>
      </c>
      <c r="T17" s="55" t="s">
        <v>1631</v>
      </c>
      <c r="U17" s="55" t="s">
        <v>1632</v>
      </c>
    </row>
    <row r="18" spans="1:21" x14ac:dyDescent="0.3">
      <c r="A18" s="55"/>
      <c r="B18" s="55"/>
      <c r="C18" s="55"/>
      <c r="D18" s="55"/>
      <c r="E18" s="55" t="s">
        <v>154</v>
      </c>
      <c r="F18" s="55" t="s">
        <v>246</v>
      </c>
      <c r="G18" s="55" t="s">
        <v>34</v>
      </c>
      <c r="H18" s="55" t="s">
        <v>148</v>
      </c>
      <c r="I18" s="55" t="s">
        <v>155</v>
      </c>
      <c r="J18" s="55" t="s">
        <v>34</v>
      </c>
      <c r="K18" s="55" t="s">
        <v>1047</v>
      </c>
      <c r="L18" s="55" t="s">
        <v>1143</v>
      </c>
      <c r="M18" s="55" t="s">
        <v>34</v>
      </c>
      <c r="N18" s="55" t="s">
        <v>1249</v>
      </c>
      <c r="O18" s="55" t="s">
        <v>1250</v>
      </c>
      <c r="P18" s="55" t="s">
        <v>34</v>
      </c>
      <c r="Q18" s="55" t="s">
        <v>1441</v>
      </c>
      <c r="R18" s="55" t="s">
        <v>1442</v>
      </c>
      <c r="S18" s="55" t="s">
        <v>34</v>
      </c>
      <c r="T18" s="55" t="s">
        <v>1633</v>
      </c>
      <c r="U18" s="55" t="s">
        <v>1634</v>
      </c>
    </row>
    <row r="19" spans="1:21" x14ac:dyDescent="0.3">
      <c r="A19" s="55"/>
      <c r="B19" s="55"/>
      <c r="C19" s="55"/>
      <c r="D19" s="55"/>
      <c r="E19" s="55" t="s">
        <v>158</v>
      </c>
      <c r="F19" s="55" t="s">
        <v>247</v>
      </c>
      <c r="G19" s="55" t="s">
        <v>35</v>
      </c>
      <c r="H19" s="55" t="s">
        <v>161</v>
      </c>
      <c r="I19" s="55" t="s">
        <v>146</v>
      </c>
      <c r="J19" s="55" t="s">
        <v>35</v>
      </c>
      <c r="K19" s="55" t="s">
        <v>1048</v>
      </c>
      <c r="L19" s="55" t="s">
        <v>1144</v>
      </c>
      <c r="M19" s="55" t="s">
        <v>35</v>
      </c>
      <c r="N19" s="55" t="s">
        <v>1251</v>
      </c>
      <c r="O19" s="55" t="s">
        <v>1252</v>
      </c>
      <c r="P19" s="55" t="s">
        <v>35</v>
      </c>
      <c r="Q19" s="55" t="s">
        <v>1443</v>
      </c>
      <c r="R19" s="55" t="s">
        <v>1444</v>
      </c>
      <c r="S19" s="55" t="s">
        <v>35</v>
      </c>
      <c r="T19" s="55" t="s">
        <v>1635</v>
      </c>
      <c r="U19" s="55" t="s">
        <v>1636</v>
      </c>
    </row>
    <row r="20" spans="1:21" x14ac:dyDescent="0.3">
      <c r="A20" s="55"/>
      <c r="B20" s="55"/>
      <c r="C20" s="55"/>
      <c r="D20" s="55"/>
      <c r="E20" s="55" t="s">
        <v>166</v>
      </c>
      <c r="F20" s="55" t="s">
        <v>248</v>
      </c>
      <c r="G20" s="55" t="s">
        <v>36</v>
      </c>
      <c r="H20" s="55" t="s">
        <v>169</v>
      </c>
      <c r="I20" s="55" t="s">
        <v>162</v>
      </c>
      <c r="J20" s="55" t="s">
        <v>36</v>
      </c>
      <c r="K20" s="55" t="s">
        <v>1049</v>
      </c>
      <c r="L20" s="55" t="s">
        <v>1145</v>
      </c>
      <c r="M20" s="55" t="s">
        <v>36</v>
      </c>
      <c r="N20" s="55" t="s">
        <v>1253</v>
      </c>
      <c r="O20" s="55" t="s">
        <v>1254</v>
      </c>
      <c r="P20" s="55" t="s">
        <v>36</v>
      </c>
      <c r="Q20" s="55" t="s">
        <v>1445</v>
      </c>
      <c r="R20" s="55" t="s">
        <v>1446</v>
      </c>
      <c r="S20" s="55" t="s">
        <v>36</v>
      </c>
      <c r="T20" s="55" t="s">
        <v>1637</v>
      </c>
      <c r="U20" s="55" t="s">
        <v>1638</v>
      </c>
    </row>
    <row r="21" spans="1:21" x14ac:dyDescent="0.3">
      <c r="A21" s="55"/>
      <c r="B21" s="55"/>
      <c r="C21" s="55"/>
      <c r="D21" s="55"/>
      <c r="E21" s="55" t="s">
        <v>161</v>
      </c>
      <c r="F21" s="55" t="s">
        <v>249</v>
      </c>
      <c r="G21" s="55" t="s">
        <v>37</v>
      </c>
      <c r="H21" s="55" t="s">
        <v>176</v>
      </c>
      <c r="I21" s="55" t="s">
        <v>156</v>
      </c>
      <c r="J21" s="55" t="s">
        <v>37</v>
      </c>
      <c r="K21" s="55" t="s">
        <v>1050</v>
      </c>
      <c r="L21" s="55" t="s">
        <v>1146</v>
      </c>
      <c r="M21" s="55" t="s">
        <v>37</v>
      </c>
      <c r="N21" s="55" t="s">
        <v>1255</v>
      </c>
      <c r="O21" s="55" t="s">
        <v>1256</v>
      </c>
      <c r="P21" s="55" t="s">
        <v>37</v>
      </c>
      <c r="Q21" s="55" t="s">
        <v>1447</v>
      </c>
      <c r="R21" s="55" t="s">
        <v>1448</v>
      </c>
      <c r="S21" s="55" t="s">
        <v>37</v>
      </c>
      <c r="T21" s="55" t="s">
        <v>1639</v>
      </c>
      <c r="U21" s="55" t="s">
        <v>1640</v>
      </c>
    </row>
    <row r="22" spans="1:21" x14ac:dyDescent="0.3">
      <c r="A22" s="55"/>
      <c r="B22" s="55"/>
      <c r="C22" s="55"/>
      <c r="D22" s="55"/>
      <c r="E22" s="55" t="s">
        <v>174</v>
      </c>
      <c r="F22" s="55" t="s">
        <v>250</v>
      </c>
      <c r="G22" s="55" t="s">
        <v>38</v>
      </c>
      <c r="H22" s="55" t="s">
        <v>177</v>
      </c>
      <c r="I22" s="55" t="s">
        <v>167</v>
      </c>
      <c r="J22" s="55" t="s">
        <v>38</v>
      </c>
      <c r="K22" s="55" t="s">
        <v>1051</v>
      </c>
      <c r="L22" s="55" t="s">
        <v>1147</v>
      </c>
      <c r="M22" s="55" t="s">
        <v>38</v>
      </c>
      <c r="N22" s="55" t="s">
        <v>1257</v>
      </c>
      <c r="O22" s="55" t="s">
        <v>1258</v>
      </c>
      <c r="P22" s="55" t="s">
        <v>38</v>
      </c>
      <c r="Q22" s="55" t="s">
        <v>1449</v>
      </c>
      <c r="R22" s="55" t="s">
        <v>1450</v>
      </c>
      <c r="S22" s="55" t="s">
        <v>38</v>
      </c>
      <c r="T22" s="55" t="s">
        <v>1641</v>
      </c>
      <c r="U22" s="55" t="s">
        <v>1642</v>
      </c>
    </row>
    <row r="23" spans="1:21" x14ac:dyDescent="0.3">
      <c r="A23" s="55"/>
      <c r="B23" s="55"/>
      <c r="C23" s="55"/>
      <c r="D23" s="55"/>
      <c r="E23" s="55" t="s">
        <v>176</v>
      </c>
      <c r="F23" s="55" t="s">
        <v>251</v>
      </c>
      <c r="G23" s="55" t="s">
        <v>39</v>
      </c>
      <c r="H23" s="55" t="s">
        <v>174</v>
      </c>
      <c r="I23" s="55" t="s">
        <v>159</v>
      </c>
      <c r="J23" s="55" t="s">
        <v>39</v>
      </c>
      <c r="K23" s="55" t="s">
        <v>1052</v>
      </c>
      <c r="L23" s="55" t="s">
        <v>1148</v>
      </c>
      <c r="M23" s="55" t="s">
        <v>39</v>
      </c>
      <c r="N23" s="55" t="s">
        <v>1259</v>
      </c>
      <c r="O23" s="55" t="s">
        <v>1260</v>
      </c>
      <c r="P23" s="55" t="s">
        <v>39</v>
      </c>
      <c r="Q23" s="55" t="s">
        <v>1451</v>
      </c>
      <c r="R23" s="55" t="s">
        <v>1452</v>
      </c>
      <c r="S23" s="55" t="s">
        <v>39</v>
      </c>
      <c r="T23" s="55" t="s">
        <v>1643</v>
      </c>
      <c r="U23" s="55" t="s">
        <v>1644</v>
      </c>
    </row>
    <row r="24" spans="1:21" x14ac:dyDescent="0.3">
      <c r="A24" s="55"/>
      <c r="B24" s="55"/>
      <c r="C24" s="55"/>
      <c r="D24" s="55"/>
      <c r="E24" s="55" t="s">
        <v>169</v>
      </c>
      <c r="F24" s="55" t="s">
        <v>252</v>
      </c>
      <c r="G24" s="55" t="s">
        <v>40</v>
      </c>
      <c r="H24" s="55" t="s">
        <v>154</v>
      </c>
      <c r="I24" s="55" t="s">
        <v>155</v>
      </c>
      <c r="J24" s="55" t="s">
        <v>40</v>
      </c>
      <c r="K24" s="55" t="s">
        <v>1053</v>
      </c>
      <c r="L24" s="55" t="s">
        <v>1149</v>
      </c>
      <c r="M24" s="55" t="s">
        <v>40</v>
      </c>
      <c r="N24" s="55" t="s">
        <v>1261</v>
      </c>
      <c r="O24" s="55" t="s">
        <v>1262</v>
      </c>
      <c r="P24" s="55" t="s">
        <v>40</v>
      </c>
      <c r="Q24" s="55" t="s">
        <v>1453</v>
      </c>
      <c r="R24" s="55" t="s">
        <v>1454</v>
      </c>
      <c r="S24" s="55" t="s">
        <v>40</v>
      </c>
      <c r="T24" s="55" t="s">
        <v>1645</v>
      </c>
      <c r="U24" s="55" t="s">
        <v>1646</v>
      </c>
    </row>
    <row r="25" spans="1:21" x14ac:dyDescent="0.3">
      <c r="A25" s="55"/>
      <c r="B25" s="55"/>
      <c r="C25" s="55"/>
      <c r="D25" s="55"/>
      <c r="E25" s="55" t="s">
        <v>177</v>
      </c>
      <c r="F25" s="55" t="s">
        <v>253</v>
      </c>
      <c r="G25" s="55" t="s">
        <v>41</v>
      </c>
      <c r="H25" s="55" t="s">
        <v>148</v>
      </c>
      <c r="I25" s="55" t="s">
        <v>152</v>
      </c>
      <c r="J25" s="55" t="s">
        <v>41</v>
      </c>
      <c r="K25" s="55" t="s">
        <v>1054</v>
      </c>
      <c r="L25" s="55" t="s">
        <v>1150</v>
      </c>
      <c r="M25" s="55" t="s">
        <v>41</v>
      </c>
      <c r="N25" s="55" t="s">
        <v>1263</v>
      </c>
      <c r="O25" s="55" t="s">
        <v>1264</v>
      </c>
      <c r="P25" s="55" t="s">
        <v>41</v>
      </c>
      <c r="Q25" s="55" t="s">
        <v>1455</v>
      </c>
      <c r="R25" s="55" t="s">
        <v>1456</v>
      </c>
      <c r="S25" s="55" t="s">
        <v>41</v>
      </c>
      <c r="T25" s="55" t="s">
        <v>1647</v>
      </c>
      <c r="U25" s="55" t="s">
        <v>1648</v>
      </c>
    </row>
    <row r="26" spans="1:21" x14ac:dyDescent="0.3">
      <c r="A26" s="55"/>
      <c r="B26" s="55"/>
      <c r="C26" s="55"/>
      <c r="D26" s="55"/>
      <c r="E26" s="55" t="s">
        <v>171</v>
      </c>
      <c r="F26" s="55" t="s">
        <v>254</v>
      </c>
      <c r="G26" s="55" t="s">
        <v>42</v>
      </c>
      <c r="H26" s="55" t="s">
        <v>151</v>
      </c>
      <c r="I26" s="55" t="s">
        <v>149</v>
      </c>
      <c r="J26" s="55" t="s">
        <v>42</v>
      </c>
      <c r="K26" s="55" t="s">
        <v>1055</v>
      </c>
      <c r="L26" s="55" t="s">
        <v>1151</v>
      </c>
      <c r="M26" s="55" t="s">
        <v>42</v>
      </c>
      <c r="N26" s="55" t="s">
        <v>1265</v>
      </c>
      <c r="O26" s="55" t="s">
        <v>1266</v>
      </c>
      <c r="P26" s="55" t="s">
        <v>42</v>
      </c>
      <c r="Q26" s="55" t="s">
        <v>1457</v>
      </c>
      <c r="R26" s="55" t="s">
        <v>1458</v>
      </c>
      <c r="S26" s="55" t="s">
        <v>42</v>
      </c>
      <c r="T26" s="55" t="s">
        <v>1649</v>
      </c>
      <c r="U26" s="55" t="s">
        <v>1650</v>
      </c>
    </row>
    <row r="27" spans="1:21" x14ac:dyDescent="0.3">
      <c r="A27" s="55"/>
      <c r="B27" s="55"/>
      <c r="C27" s="55"/>
      <c r="D27" s="55"/>
      <c r="E27" s="55" t="s">
        <v>164</v>
      </c>
      <c r="F27" s="55" t="s">
        <v>255</v>
      </c>
      <c r="G27" s="55" t="s">
        <v>43</v>
      </c>
      <c r="H27" s="55" t="s">
        <v>164</v>
      </c>
      <c r="I27" s="55" t="s">
        <v>146</v>
      </c>
      <c r="J27" s="55" t="s">
        <v>43</v>
      </c>
      <c r="K27" s="55" t="s">
        <v>1056</v>
      </c>
      <c r="L27" s="55" t="s">
        <v>1152</v>
      </c>
      <c r="M27" s="55" t="s">
        <v>43</v>
      </c>
      <c r="N27" s="55" t="s">
        <v>1267</v>
      </c>
      <c r="O27" s="55" t="s">
        <v>1268</v>
      </c>
      <c r="P27" s="55" t="s">
        <v>43</v>
      </c>
      <c r="Q27" s="55" t="s">
        <v>1459</v>
      </c>
      <c r="R27" s="55" t="s">
        <v>1460</v>
      </c>
      <c r="S27" s="55" t="s">
        <v>43</v>
      </c>
      <c r="T27" s="55" t="s">
        <v>1651</v>
      </c>
      <c r="U27" s="55" t="s">
        <v>1652</v>
      </c>
    </row>
    <row r="28" spans="1:21" x14ac:dyDescent="0.3">
      <c r="A28" s="55"/>
      <c r="B28" s="55"/>
      <c r="C28" s="55"/>
      <c r="D28" s="55"/>
      <c r="E28" s="55" t="s">
        <v>1037</v>
      </c>
      <c r="F28" s="55" t="s">
        <v>268</v>
      </c>
      <c r="G28" s="55" t="s">
        <v>44</v>
      </c>
      <c r="H28" s="55" t="s">
        <v>171</v>
      </c>
      <c r="I28" s="55" t="s">
        <v>162</v>
      </c>
      <c r="J28" s="55" t="s">
        <v>44</v>
      </c>
      <c r="K28" s="55" t="s">
        <v>1057</v>
      </c>
      <c r="L28" s="55" t="s">
        <v>1153</v>
      </c>
      <c r="M28" s="55" t="s">
        <v>44</v>
      </c>
      <c r="N28" s="55" t="s">
        <v>1269</v>
      </c>
      <c r="O28" s="55" t="s">
        <v>1270</v>
      </c>
      <c r="P28" s="55" t="s">
        <v>44</v>
      </c>
      <c r="Q28" s="55" t="s">
        <v>1461</v>
      </c>
      <c r="R28" s="55" t="s">
        <v>1462</v>
      </c>
      <c r="S28" s="55" t="s">
        <v>44</v>
      </c>
      <c r="T28" s="55" t="s">
        <v>1653</v>
      </c>
      <c r="U28" s="55" t="s">
        <v>1654</v>
      </c>
    </row>
    <row r="29" spans="1:21" x14ac:dyDescent="0.3">
      <c r="A29" s="55"/>
      <c r="B29" s="55"/>
      <c r="C29" s="55"/>
      <c r="D29" s="55"/>
      <c r="E29" s="55" t="s">
        <v>1038</v>
      </c>
      <c r="F29" s="55" t="s">
        <v>270</v>
      </c>
      <c r="G29" s="55" t="s">
        <v>45</v>
      </c>
      <c r="H29" s="55" t="s">
        <v>177</v>
      </c>
      <c r="I29" s="55" t="s">
        <v>159</v>
      </c>
      <c r="J29" s="55" t="s">
        <v>45</v>
      </c>
      <c r="K29" s="55" t="s">
        <v>1058</v>
      </c>
      <c r="L29" s="55" t="s">
        <v>1154</v>
      </c>
      <c r="M29" s="55" t="s">
        <v>45</v>
      </c>
      <c r="N29" s="55" t="s">
        <v>1271</v>
      </c>
      <c r="O29" s="55" t="s">
        <v>1272</v>
      </c>
      <c r="P29" s="55" t="s">
        <v>45</v>
      </c>
      <c r="Q29" s="55" t="s">
        <v>1463</v>
      </c>
      <c r="R29" s="55" t="s">
        <v>1464</v>
      </c>
      <c r="S29" s="55" t="s">
        <v>45</v>
      </c>
      <c r="T29" s="55" t="s">
        <v>1655</v>
      </c>
      <c r="U29" s="55" t="s">
        <v>1656</v>
      </c>
    </row>
    <row r="30" spans="1:21" x14ac:dyDescent="0.3">
      <c r="A30" s="55"/>
      <c r="B30" s="55"/>
      <c r="C30" s="55"/>
      <c r="D30" s="55"/>
      <c r="E30" s="55" t="s">
        <v>1039</v>
      </c>
      <c r="F30" s="55" t="s">
        <v>272</v>
      </c>
      <c r="G30" s="55" t="s">
        <v>46</v>
      </c>
      <c r="H30" s="55" t="s">
        <v>174</v>
      </c>
      <c r="I30" s="55" t="s">
        <v>156</v>
      </c>
      <c r="J30" s="55" t="s">
        <v>46</v>
      </c>
      <c r="K30" s="55" t="s">
        <v>1059</v>
      </c>
      <c r="L30" s="55" t="s">
        <v>1155</v>
      </c>
      <c r="M30" s="55" t="s">
        <v>46</v>
      </c>
      <c r="N30" s="55" t="s">
        <v>1273</v>
      </c>
      <c r="O30" s="55" t="s">
        <v>1274</v>
      </c>
      <c r="P30" s="55" t="s">
        <v>46</v>
      </c>
      <c r="Q30" s="55" t="s">
        <v>1465</v>
      </c>
      <c r="R30" s="55" t="s">
        <v>1466</v>
      </c>
      <c r="S30" s="55" t="s">
        <v>46</v>
      </c>
      <c r="T30" s="55" t="s">
        <v>1657</v>
      </c>
      <c r="U30" s="55" t="s">
        <v>1658</v>
      </c>
    </row>
    <row r="31" spans="1:21" x14ac:dyDescent="0.3">
      <c r="A31" s="55"/>
      <c r="B31" s="55"/>
      <c r="C31" s="55"/>
      <c r="D31" s="55"/>
      <c r="E31" s="55" t="s">
        <v>1040</v>
      </c>
      <c r="F31" s="55" t="s">
        <v>276</v>
      </c>
      <c r="G31" s="55" t="s">
        <v>47</v>
      </c>
      <c r="H31" s="55" t="s">
        <v>176</v>
      </c>
      <c r="I31" s="55" t="s">
        <v>167</v>
      </c>
      <c r="J31" s="55" t="s">
        <v>47</v>
      </c>
      <c r="K31" s="55" t="s">
        <v>1060</v>
      </c>
      <c r="L31" s="55" t="s">
        <v>1156</v>
      </c>
      <c r="M31" s="55" t="s">
        <v>47</v>
      </c>
      <c r="N31" s="55" t="s">
        <v>1275</v>
      </c>
      <c r="O31" s="55" t="s">
        <v>1276</v>
      </c>
      <c r="P31" s="55" t="s">
        <v>47</v>
      </c>
      <c r="Q31" s="55" t="s">
        <v>1467</v>
      </c>
      <c r="R31" s="55" t="s">
        <v>1468</v>
      </c>
      <c r="S31" s="55" t="s">
        <v>47</v>
      </c>
      <c r="T31" s="55" t="s">
        <v>1659</v>
      </c>
      <c r="U31" s="55" t="s">
        <v>1660</v>
      </c>
    </row>
    <row r="32" spans="1:21" x14ac:dyDescent="0.3">
      <c r="A32" s="55"/>
      <c r="B32" s="55"/>
      <c r="C32" s="55"/>
      <c r="D32" s="55"/>
      <c r="E32" s="55" t="s">
        <v>1041</v>
      </c>
      <c r="F32" s="55" t="s">
        <v>279</v>
      </c>
      <c r="G32" s="55" t="s">
        <v>48</v>
      </c>
      <c r="H32" s="55" t="s">
        <v>158</v>
      </c>
      <c r="I32" s="55" t="s">
        <v>149</v>
      </c>
      <c r="J32" s="55" t="s">
        <v>48</v>
      </c>
      <c r="K32" s="55" t="s">
        <v>1061</v>
      </c>
      <c r="L32" s="55" t="s">
        <v>1157</v>
      </c>
      <c r="M32" s="55" t="s">
        <v>48</v>
      </c>
      <c r="N32" s="55" t="s">
        <v>1277</v>
      </c>
      <c r="O32" s="55" t="s">
        <v>1278</v>
      </c>
      <c r="P32" s="55" t="s">
        <v>48</v>
      </c>
      <c r="Q32" s="55" t="s">
        <v>1469</v>
      </c>
      <c r="R32" s="55" t="s">
        <v>1470</v>
      </c>
      <c r="S32" s="55" t="s">
        <v>48</v>
      </c>
      <c r="T32" s="55" t="s">
        <v>1661</v>
      </c>
      <c r="U32" s="55" t="s">
        <v>1662</v>
      </c>
    </row>
    <row r="33" spans="1:21" x14ac:dyDescent="0.3">
      <c r="A33" s="55"/>
      <c r="B33" s="55"/>
      <c r="C33" s="55"/>
      <c r="D33" s="55"/>
      <c r="E33" s="55" t="s">
        <v>1042</v>
      </c>
      <c r="F33" s="55" t="s">
        <v>282</v>
      </c>
      <c r="G33" s="55" t="s">
        <v>49</v>
      </c>
      <c r="H33" s="55" t="s">
        <v>161</v>
      </c>
      <c r="I33" s="55" t="s">
        <v>155</v>
      </c>
      <c r="J33" s="55" t="s">
        <v>49</v>
      </c>
      <c r="K33" s="55" t="s">
        <v>1062</v>
      </c>
      <c r="L33" s="55" t="s">
        <v>1158</v>
      </c>
      <c r="M33" s="55" t="s">
        <v>49</v>
      </c>
      <c r="N33" s="55" t="s">
        <v>1279</v>
      </c>
      <c r="O33" s="55" t="s">
        <v>1280</v>
      </c>
      <c r="P33" s="55" t="s">
        <v>49</v>
      </c>
      <c r="Q33" s="55" t="s">
        <v>1471</v>
      </c>
      <c r="R33" s="55" t="s">
        <v>1472</v>
      </c>
      <c r="S33" s="55" t="s">
        <v>49</v>
      </c>
      <c r="T33" s="55" t="s">
        <v>1663</v>
      </c>
      <c r="U33" s="55" t="s">
        <v>1664</v>
      </c>
    </row>
    <row r="34" spans="1:21" x14ac:dyDescent="0.3">
      <c r="A34" s="55"/>
      <c r="B34" s="55"/>
      <c r="C34" s="55"/>
      <c r="D34" s="55"/>
      <c r="E34" s="55" t="s">
        <v>1043</v>
      </c>
      <c r="F34" s="55" t="s">
        <v>286</v>
      </c>
      <c r="G34" s="55" t="s">
        <v>50</v>
      </c>
      <c r="H34" s="55" t="s">
        <v>164</v>
      </c>
      <c r="I34" s="55" t="s">
        <v>152</v>
      </c>
      <c r="J34" s="55" t="s">
        <v>50</v>
      </c>
      <c r="K34" s="55" t="s">
        <v>1063</v>
      </c>
      <c r="L34" s="55" t="s">
        <v>1159</v>
      </c>
      <c r="M34" s="55" t="s">
        <v>50</v>
      </c>
      <c r="N34" s="55" t="s">
        <v>1281</v>
      </c>
      <c r="O34" s="55" t="s">
        <v>1282</v>
      </c>
      <c r="P34" s="55" t="s">
        <v>50</v>
      </c>
      <c r="Q34" s="55" t="s">
        <v>1473</v>
      </c>
      <c r="R34" s="55" t="s">
        <v>1474</v>
      </c>
      <c r="S34" s="55" t="s">
        <v>50</v>
      </c>
      <c r="T34" s="55" t="s">
        <v>1665</v>
      </c>
      <c r="U34" s="55" t="s">
        <v>1666</v>
      </c>
    </row>
    <row r="35" spans="1:21" x14ac:dyDescent="0.3">
      <c r="A35" s="55"/>
      <c r="B35" s="55"/>
      <c r="C35" s="55"/>
      <c r="D35" s="55"/>
      <c r="E35" s="55" t="s">
        <v>1044</v>
      </c>
      <c r="F35" s="55" t="s">
        <v>288</v>
      </c>
      <c r="G35" s="55" t="s">
        <v>51</v>
      </c>
      <c r="H35" s="55" t="s">
        <v>166</v>
      </c>
      <c r="I35" s="55" t="s">
        <v>146</v>
      </c>
      <c r="J35" s="55" t="s">
        <v>51</v>
      </c>
      <c r="K35" s="55" t="s">
        <v>1064</v>
      </c>
      <c r="L35" s="55" t="s">
        <v>1160</v>
      </c>
      <c r="M35" s="55" t="s">
        <v>51</v>
      </c>
      <c r="N35" s="55" t="s">
        <v>1283</v>
      </c>
      <c r="O35" s="55" t="s">
        <v>1284</v>
      </c>
      <c r="P35" s="55" t="s">
        <v>51</v>
      </c>
      <c r="Q35" s="55" t="s">
        <v>1475</v>
      </c>
      <c r="R35" s="55" t="s">
        <v>1476</v>
      </c>
      <c r="S35" s="55" t="s">
        <v>51</v>
      </c>
      <c r="T35" s="55" t="s">
        <v>1667</v>
      </c>
      <c r="U35" s="55" t="s">
        <v>1668</v>
      </c>
    </row>
    <row r="36" spans="1:21" x14ac:dyDescent="0.3">
      <c r="A36" s="55"/>
      <c r="B36" s="55"/>
      <c r="C36" s="55"/>
      <c r="D36" s="55"/>
      <c r="E36" s="55" t="s">
        <v>1045</v>
      </c>
      <c r="F36" s="55" t="s">
        <v>291</v>
      </c>
      <c r="G36" s="55" t="s">
        <v>52</v>
      </c>
      <c r="H36" s="55" t="s">
        <v>174</v>
      </c>
      <c r="I36" s="55" t="s">
        <v>162</v>
      </c>
      <c r="J36" s="55" t="s">
        <v>52</v>
      </c>
      <c r="K36" s="55" t="s">
        <v>1065</v>
      </c>
      <c r="L36" s="55" t="s">
        <v>1161</v>
      </c>
      <c r="M36" s="55" t="s">
        <v>52</v>
      </c>
      <c r="N36" s="55" t="s">
        <v>1285</v>
      </c>
      <c r="O36" s="55" t="s">
        <v>1286</v>
      </c>
      <c r="P36" s="55" t="s">
        <v>52</v>
      </c>
      <c r="Q36" s="55" t="s">
        <v>1477</v>
      </c>
      <c r="R36" s="55" t="s">
        <v>1478</v>
      </c>
      <c r="S36" s="55" t="s">
        <v>52</v>
      </c>
      <c r="T36" s="55" t="s">
        <v>1669</v>
      </c>
      <c r="U36" s="55" t="s">
        <v>1670</v>
      </c>
    </row>
    <row r="37" spans="1:21" x14ac:dyDescent="0.3">
      <c r="A37" s="55"/>
      <c r="B37" s="55"/>
      <c r="C37" s="55"/>
      <c r="D37" s="55"/>
      <c r="E37" s="55" t="s">
        <v>1046</v>
      </c>
      <c r="F37" s="55" t="s">
        <v>295</v>
      </c>
      <c r="G37" s="55" t="s">
        <v>53</v>
      </c>
      <c r="H37" s="55" t="s">
        <v>148</v>
      </c>
      <c r="I37" s="55" t="s">
        <v>167</v>
      </c>
      <c r="J37" s="55" t="s">
        <v>53</v>
      </c>
      <c r="K37" s="55" t="s">
        <v>1066</v>
      </c>
      <c r="L37" s="55" t="s">
        <v>1162</v>
      </c>
      <c r="M37" s="55" t="s">
        <v>53</v>
      </c>
      <c r="N37" s="55" t="s">
        <v>1287</v>
      </c>
      <c r="O37" s="55" t="s">
        <v>1288</v>
      </c>
      <c r="P37" s="55" t="s">
        <v>53</v>
      </c>
      <c r="Q37" s="55" t="s">
        <v>1479</v>
      </c>
      <c r="R37" s="55" t="s">
        <v>1480</v>
      </c>
      <c r="S37" s="55" t="s">
        <v>53</v>
      </c>
      <c r="T37" s="55" t="s">
        <v>1671</v>
      </c>
      <c r="U37" s="55" t="s">
        <v>1672</v>
      </c>
    </row>
    <row r="38" spans="1:21" x14ac:dyDescent="0.3">
      <c r="A38" s="55"/>
      <c r="B38" s="55"/>
      <c r="C38" s="55"/>
      <c r="D38" s="55"/>
      <c r="E38" s="55" t="s">
        <v>1047</v>
      </c>
      <c r="F38" s="55" t="s">
        <v>299</v>
      </c>
      <c r="G38" s="55" t="s">
        <v>54</v>
      </c>
      <c r="H38" s="55" t="s">
        <v>151</v>
      </c>
      <c r="I38" s="55" t="s">
        <v>159</v>
      </c>
      <c r="J38" s="55" t="s">
        <v>54</v>
      </c>
      <c r="K38" s="55" t="s">
        <v>1067</v>
      </c>
      <c r="L38" s="55" t="s">
        <v>1163</v>
      </c>
      <c r="M38" s="55" t="s">
        <v>54</v>
      </c>
      <c r="N38" s="55" t="s">
        <v>1289</v>
      </c>
      <c r="O38" s="55" t="s">
        <v>1290</v>
      </c>
      <c r="P38" s="55" t="s">
        <v>54</v>
      </c>
      <c r="Q38" s="55" t="s">
        <v>1481</v>
      </c>
      <c r="R38" s="55" t="s">
        <v>1482</v>
      </c>
      <c r="S38" s="55" t="s">
        <v>54</v>
      </c>
      <c r="T38" s="55" t="s">
        <v>1673</v>
      </c>
      <c r="U38" s="55" t="s">
        <v>1674</v>
      </c>
    </row>
    <row r="39" spans="1:21" x14ac:dyDescent="0.3">
      <c r="A39" s="55"/>
      <c r="B39" s="55"/>
      <c r="C39" s="55"/>
      <c r="D39" s="55"/>
      <c r="E39" s="55" t="s">
        <v>1048</v>
      </c>
      <c r="F39" s="55" t="s">
        <v>302</v>
      </c>
      <c r="G39" s="55" t="s">
        <v>55</v>
      </c>
      <c r="H39" s="55" t="s">
        <v>154</v>
      </c>
      <c r="I39" s="55" t="s">
        <v>156</v>
      </c>
      <c r="J39" s="55" t="s">
        <v>55</v>
      </c>
      <c r="K39" s="55" t="s">
        <v>1068</v>
      </c>
      <c r="L39" s="55" t="s">
        <v>1164</v>
      </c>
      <c r="M39" s="55" t="s">
        <v>55</v>
      </c>
      <c r="N39" s="55" t="s">
        <v>1291</v>
      </c>
      <c r="O39" s="55" t="s">
        <v>1292</v>
      </c>
      <c r="P39" s="55" t="s">
        <v>55</v>
      </c>
      <c r="Q39" s="55" t="s">
        <v>1483</v>
      </c>
      <c r="R39" s="55" t="s">
        <v>1484</v>
      </c>
      <c r="S39" s="55" t="s">
        <v>55</v>
      </c>
      <c r="T39" s="55" t="s">
        <v>1675</v>
      </c>
      <c r="U39" s="55" t="s">
        <v>1676</v>
      </c>
    </row>
    <row r="40" spans="1:21" x14ac:dyDescent="0.3">
      <c r="A40" s="55"/>
      <c r="B40" s="55"/>
      <c r="C40" s="55"/>
      <c r="D40" s="55"/>
      <c r="E40" s="55" t="s">
        <v>1049</v>
      </c>
      <c r="F40" s="55" t="s">
        <v>305</v>
      </c>
      <c r="G40" s="55" t="s">
        <v>56</v>
      </c>
      <c r="H40" s="55" t="s">
        <v>161</v>
      </c>
      <c r="I40" s="55" t="s">
        <v>152</v>
      </c>
      <c r="J40" s="55" t="s">
        <v>56</v>
      </c>
      <c r="K40" s="55" t="s">
        <v>1069</v>
      </c>
      <c r="L40" s="55" t="s">
        <v>1165</v>
      </c>
      <c r="M40" s="55" t="s">
        <v>56</v>
      </c>
      <c r="N40" s="55" t="s">
        <v>1293</v>
      </c>
      <c r="O40" s="55" t="s">
        <v>1294</v>
      </c>
      <c r="P40" s="55" t="s">
        <v>56</v>
      </c>
      <c r="Q40" s="55" t="s">
        <v>1485</v>
      </c>
      <c r="R40" s="55" t="s">
        <v>1486</v>
      </c>
      <c r="S40" s="55" t="s">
        <v>56</v>
      </c>
      <c r="T40" s="55" t="s">
        <v>1677</v>
      </c>
      <c r="U40" s="55" t="s">
        <v>1678</v>
      </c>
    </row>
    <row r="41" spans="1:21" x14ac:dyDescent="0.3">
      <c r="A41" s="55"/>
      <c r="B41" s="55"/>
      <c r="C41" s="55"/>
      <c r="D41" s="55"/>
      <c r="E41" s="55" t="s">
        <v>1050</v>
      </c>
      <c r="F41" s="55" t="s">
        <v>307</v>
      </c>
      <c r="G41" s="55" t="s">
        <v>57</v>
      </c>
      <c r="H41" s="55" t="s">
        <v>164</v>
      </c>
      <c r="I41" s="55" t="s">
        <v>149</v>
      </c>
      <c r="J41" s="55" t="s">
        <v>57</v>
      </c>
      <c r="K41" s="55" t="s">
        <v>1070</v>
      </c>
      <c r="L41" s="55" t="s">
        <v>1166</v>
      </c>
      <c r="M41" s="55" t="s">
        <v>57</v>
      </c>
      <c r="N41" s="55" t="s">
        <v>1295</v>
      </c>
      <c r="O41" s="55" t="s">
        <v>1296</v>
      </c>
      <c r="P41" s="55" t="s">
        <v>57</v>
      </c>
      <c r="Q41" s="55" t="s">
        <v>1487</v>
      </c>
      <c r="R41" s="55" t="s">
        <v>1488</v>
      </c>
      <c r="S41" s="55" t="s">
        <v>57</v>
      </c>
      <c r="T41" s="55" t="s">
        <v>1679</v>
      </c>
      <c r="U41" s="55" t="s">
        <v>1680</v>
      </c>
    </row>
    <row r="42" spans="1:21" x14ac:dyDescent="0.3">
      <c r="A42" s="55"/>
      <c r="B42" s="55"/>
      <c r="C42" s="55"/>
      <c r="D42" s="55"/>
      <c r="E42" s="55" t="s">
        <v>1051</v>
      </c>
      <c r="F42" s="55" t="s">
        <v>309</v>
      </c>
      <c r="G42" s="55" t="s">
        <v>58</v>
      </c>
      <c r="H42" s="55" t="s">
        <v>158</v>
      </c>
      <c r="I42" s="55" t="s">
        <v>155</v>
      </c>
      <c r="J42" s="55" t="s">
        <v>58</v>
      </c>
      <c r="K42" s="55" t="s">
        <v>1071</v>
      </c>
      <c r="L42" s="55" t="s">
        <v>1167</v>
      </c>
      <c r="M42" s="55" t="s">
        <v>58</v>
      </c>
      <c r="N42" s="55" t="s">
        <v>1297</v>
      </c>
      <c r="O42" s="55" t="s">
        <v>1298</v>
      </c>
      <c r="P42" s="55" t="s">
        <v>58</v>
      </c>
      <c r="Q42" s="55" t="s">
        <v>1489</v>
      </c>
      <c r="R42" s="55" t="s">
        <v>1490</v>
      </c>
      <c r="S42" s="55" t="s">
        <v>58</v>
      </c>
      <c r="T42" s="55" t="s">
        <v>1681</v>
      </c>
      <c r="U42" s="55" t="s">
        <v>1682</v>
      </c>
    </row>
    <row r="43" spans="1:21" x14ac:dyDescent="0.3">
      <c r="A43" s="55"/>
      <c r="B43" s="55"/>
      <c r="C43" s="55"/>
      <c r="D43" s="55"/>
      <c r="E43" s="55" t="s">
        <v>1052</v>
      </c>
      <c r="F43" s="55" t="s">
        <v>312</v>
      </c>
      <c r="G43" s="55" t="s">
        <v>59</v>
      </c>
      <c r="H43" s="55" t="s">
        <v>169</v>
      </c>
      <c r="I43" s="55" t="s">
        <v>146</v>
      </c>
      <c r="J43" s="55" t="s">
        <v>59</v>
      </c>
      <c r="K43" s="55" t="s">
        <v>1072</v>
      </c>
      <c r="L43" s="55" t="s">
        <v>1168</v>
      </c>
      <c r="M43" s="55" t="s">
        <v>59</v>
      </c>
      <c r="N43" s="55" t="s">
        <v>1299</v>
      </c>
      <c r="O43" s="55" t="s">
        <v>1300</v>
      </c>
      <c r="P43" s="55" t="s">
        <v>59</v>
      </c>
      <c r="Q43" s="55" t="s">
        <v>1491</v>
      </c>
      <c r="R43" s="55" t="s">
        <v>1492</v>
      </c>
      <c r="S43" s="55" t="s">
        <v>59</v>
      </c>
      <c r="T43" s="55" t="s">
        <v>1683</v>
      </c>
      <c r="U43" s="55" t="s">
        <v>1684</v>
      </c>
    </row>
    <row r="44" spans="1:21" x14ac:dyDescent="0.3">
      <c r="A44" s="55"/>
      <c r="B44" s="55"/>
      <c r="C44" s="55"/>
      <c r="D44" s="55"/>
      <c r="E44" s="55" t="s">
        <v>1053</v>
      </c>
      <c r="F44" s="55" t="s">
        <v>314</v>
      </c>
      <c r="G44" s="55" t="s">
        <v>60</v>
      </c>
      <c r="H44" s="55" t="s">
        <v>176</v>
      </c>
      <c r="I44" s="55" t="s">
        <v>162</v>
      </c>
      <c r="J44" s="55" t="s">
        <v>60</v>
      </c>
      <c r="K44" s="55" t="s">
        <v>1073</v>
      </c>
      <c r="L44" s="55" t="s">
        <v>1169</v>
      </c>
      <c r="M44" s="55" t="s">
        <v>60</v>
      </c>
      <c r="N44" s="55" t="s">
        <v>1301</v>
      </c>
      <c r="O44" s="55" t="s">
        <v>1302</v>
      </c>
      <c r="P44" s="55" t="s">
        <v>60</v>
      </c>
      <c r="Q44" s="55" t="s">
        <v>1493</v>
      </c>
      <c r="R44" s="55" t="s">
        <v>1494</v>
      </c>
      <c r="S44" s="55" t="s">
        <v>60</v>
      </c>
      <c r="T44" s="55" t="s">
        <v>1685</v>
      </c>
      <c r="U44" s="55" t="s">
        <v>1686</v>
      </c>
    </row>
    <row r="45" spans="1:21" x14ac:dyDescent="0.3">
      <c r="A45" s="55"/>
      <c r="B45" s="55"/>
      <c r="C45" s="55"/>
      <c r="D45" s="55"/>
      <c r="E45" s="55" t="s">
        <v>1054</v>
      </c>
      <c r="F45" s="55" t="s">
        <v>317</v>
      </c>
      <c r="G45" s="55" t="s">
        <v>61</v>
      </c>
      <c r="H45" s="55" t="s">
        <v>151</v>
      </c>
      <c r="I45" s="55" t="s">
        <v>156</v>
      </c>
      <c r="J45" s="55" t="s">
        <v>61</v>
      </c>
      <c r="K45" s="55" t="s">
        <v>1074</v>
      </c>
      <c r="L45" s="55" t="s">
        <v>1170</v>
      </c>
      <c r="M45" s="55" t="s">
        <v>61</v>
      </c>
      <c r="N45" s="55" t="s">
        <v>1303</v>
      </c>
      <c r="O45" s="55" t="s">
        <v>1304</v>
      </c>
      <c r="P45" s="55" t="s">
        <v>61</v>
      </c>
      <c r="Q45" s="55" t="s">
        <v>1495</v>
      </c>
      <c r="R45" s="55" t="s">
        <v>1496</v>
      </c>
      <c r="S45" s="55" t="s">
        <v>61</v>
      </c>
      <c r="T45" s="55" t="s">
        <v>1687</v>
      </c>
      <c r="U45" s="55" t="s">
        <v>1688</v>
      </c>
    </row>
    <row r="46" spans="1:21" x14ac:dyDescent="0.3">
      <c r="A46" s="55"/>
      <c r="B46" s="55"/>
      <c r="C46" s="55"/>
      <c r="D46" s="55"/>
      <c r="E46" s="55" t="s">
        <v>1055</v>
      </c>
      <c r="F46" s="55" t="s">
        <v>319</v>
      </c>
      <c r="G46" s="55" t="s">
        <v>62</v>
      </c>
      <c r="H46" s="55" t="s">
        <v>154</v>
      </c>
      <c r="I46" s="55" t="s">
        <v>167</v>
      </c>
      <c r="J46" s="55" t="s">
        <v>62</v>
      </c>
      <c r="K46" s="55" t="s">
        <v>1075</v>
      </c>
      <c r="L46" s="55" t="s">
        <v>1171</v>
      </c>
      <c r="M46" s="55" t="s">
        <v>62</v>
      </c>
      <c r="N46" s="55" t="s">
        <v>1305</v>
      </c>
      <c r="O46" s="55" t="s">
        <v>1306</v>
      </c>
      <c r="P46" s="55" t="s">
        <v>62</v>
      </c>
      <c r="Q46" s="55" t="s">
        <v>1497</v>
      </c>
      <c r="R46" s="55" t="s">
        <v>1498</v>
      </c>
      <c r="S46" s="55" t="s">
        <v>62</v>
      </c>
      <c r="T46" s="55" t="s">
        <v>1689</v>
      </c>
      <c r="U46" s="55" t="s">
        <v>1690</v>
      </c>
    </row>
    <row r="47" spans="1:21" x14ac:dyDescent="0.3">
      <c r="A47" s="55"/>
      <c r="B47" s="55"/>
      <c r="C47" s="55"/>
      <c r="D47" s="55"/>
      <c r="E47" s="55" t="s">
        <v>1056</v>
      </c>
      <c r="F47" s="55" t="s">
        <v>320</v>
      </c>
      <c r="G47" s="55" t="s">
        <v>63</v>
      </c>
      <c r="H47" s="55" t="s">
        <v>148</v>
      </c>
      <c r="I47" s="55" t="s">
        <v>159</v>
      </c>
      <c r="J47" s="55" t="s">
        <v>63</v>
      </c>
      <c r="K47" s="55" t="s">
        <v>1076</v>
      </c>
      <c r="L47" s="55" t="s">
        <v>1172</v>
      </c>
      <c r="M47" s="55" t="s">
        <v>63</v>
      </c>
      <c r="N47" s="55" t="s">
        <v>1307</v>
      </c>
      <c r="O47" s="55" t="s">
        <v>1308</v>
      </c>
      <c r="P47" s="55" t="s">
        <v>63</v>
      </c>
      <c r="Q47" s="55" t="s">
        <v>1499</v>
      </c>
      <c r="R47" s="55" t="s">
        <v>1500</v>
      </c>
      <c r="S47" s="55" t="s">
        <v>63</v>
      </c>
      <c r="T47" s="55" t="s">
        <v>1691</v>
      </c>
      <c r="U47" s="55" t="s">
        <v>1692</v>
      </c>
    </row>
    <row r="48" spans="1:21" x14ac:dyDescent="0.3">
      <c r="A48" s="55"/>
      <c r="B48" s="55"/>
      <c r="C48" s="55"/>
      <c r="D48" s="55"/>
      <c r="E48" s="55" t="s">
        <v>1057</v>
      </c>
      <c r="F48" s="55" t="s">
        <v>323</v>
      </c>
      <c r="G48" s="55" t="s">
        <v>64</v>
      </c>
      <c r="H48" s="55" t="s">
        <v>164</v>
      </c>
      <c r="I48" s="55" t="s">
        <v>155</v>
      </c>
      <c r="J48" s="55" t="s">
        <v>64</v>
      </c>
      <c r="K48" s="55" t="s">
        <v>1077</v>
      </c>
      <c r="L48" s="55" t="s">
        <v>1173</v>
      </c>
      <c r="M48" s="55" t="s">
        <v>64</v>
      </c>
      <c r="N48" s="55" t="s">
        <v>1309</v>
      </c>
      <c r="O48" s="55" t="s">
        <v>1310</v>
      </c>
      <c r="P48" s="55" t="s">
        <v>64</v>
      </c>
      <c r="Q48" s="55" t="s">
        <v>1501</v>
      </c>
      <c r="R48" s="55" t="s">
        <v>1502</v>
      </c>
      <c r="S48" s="55" t="s">
        <v>64</v>
      </c>
      <c r="T48" s="55" t="s">
        <v>1693</v>
      </c>
      <c r="U48" s="55" t="s">
        <v>1694</v>
      </c>
    </row>
    <row r="49" spans="1:21" x14ac:dyDescent="0.3">
      <c r="A49" s="55"/>
      <c r="B49" s="55"/>
      <c r="C49" s="55"/>
      <c r="D49" s="55"/>
      <c r="E49" s="55" t="s">
        <v>1058</v>
      </c>
      <c r="F49" s="55" t="s">
        <v>327</v>
      </c>
      <c r="G49" s="55" t="s">
        <v>65</v>
      </c>
      <c r="H49" s="55" t="s">
        <v>158</v>
      </c>
      <c r="I49" s="55" t="s">
        <v>152</v>
      </c>
      <c r="J49" s="55" t="s">
        <v>65</v>
      </c>
      <c r="K49" s="55" t="s">
        <v>1078</v>
      </c>
      <c r="L49" s="55" t="s">
        <v>1174</v>
      </c>
      <c r="M49" s="55" t="s">
        <v>65</v>
      </c>
      <c r="N49" s="55" t="s">
        <v>1311</v>
      </c>
      <c r="O49" s="55" t="s">
        <v>1312</v>
      </c>
      <c r="P49" s="55" t="s">
        <v>65</v>
      </c>
      <c r="Q49" s="55" t="s">
        <v>1503</v>
      </c>
      <c r="R49" s="55" t="s">
        <v>1504</v>
      </c>
      <c r="S49" s="55" t="s">
        <v>65</v>
      </c>
      <c r="T49" s="55" t="s">
        <v>1695</v>
      </c>
      <c r="U49" s="55" t="s">
        <v>1696</v>
      </c>
    </row>
    <row r="50" spans="1:21" x14ac:dyDescent="0.3">
      <c r="A50" s="55"/>
      <c r="B50" s="55"/>
      <c r="C50" s="55"/>
      <c r="D50" s="55"/>
      <c r="E50" s="55" t="s">
        <v>1059</v>
      </c>
      <c r="F50" s="55" t="s">
        <v>329</v>
      </c>
      <c r="G50" s="55" t="s">
        <v>66</v>
      </c>
      <c r="H50" s="55" t="s">
        <v>161</v>
      </c>
      <c r="I50" s="55" t="s">
        <v>149</v>
      </c>
      <c r="J50" s="55" t="s">
        <v>66</v>
      </c>
      <c r="K50" s="55" t="s">
        <v>1079</v>
      </c>
      <c r="L50" s="55" t="s">
        <v>1175</v>
      </c>
      <c r="M50" s="55" t="s">
        <v>66</v>
      </c>
      <c r="N50" s="55" t="s">
        <v>1313</v>
      </c>
      <c r="O50" s="55" t="s">
        <v>1314</v>
      </c>
      <c r="P50" s="55" t="s">
        <v>66</v>
      </c>
      <c r="Q50" s="55" t="s">
        <v>1505</v>
      </c>
      <c r="R50" s="55" t="s">
        <v>1506</v>
      </c>
      <c r="S50" s="55" t="s">
        <v>66</v>
      </c>
      <c r="T50" s="55" t="s">
        <v>1697</v>
      </c>
      <c r="U50" s="55" t="s">
        <v>1698</v>
      </c>
    </row>
    <row r="51" spans="1:21" x14ac:dyDescent="0.3">
      <c r="A51" s="55"/>
      <c r="B51" s="55"/>
      <c r="C51" s="55"/>
      <c r="D51" s="55"/>
      <c r="E51" s="55" t="s">
        <v>1060</v>
      </c>
      <c r="F51" s="55" t="s">
        <v>332</v>
      </c>
      <c r="G51" s="55" t="s">
        <v>67</v>
      </c>
      <c r="H51" s="55" t="s">
        <v>171</v>
      </c>
      <c r="I51" s="55" t="s">
        <v>146</v>
      </c>
      <c r="J51" s="55" t="s">
        <v>67</v>
      </c>
      <c r="K51" s="55" t="s">
        <v>1080</v>
      </c>
      <c r="L51" s="55" t="s">
        <v>1176</v>
      </c>
      <c r="M51" s="55" t="s">
        <v>67</v>
      </c>
      <c r="N51" s="55" t="s">
        <v>1315</v>
      </c>
      <c r="O51" s="55" t="s">
        <v>1316</v>
      </c>
      <c r="P51" s="55" t="s">
        <v>67</v>
      </c>
      <c r="Q51" s="55" t="s">
        <v>1507</v>
      </c>
      <c r="R51" s="55" t="s">
        <v>1508</v>
      </c>
      <c r="S51" s="55" t="s">
        <v>67</v>
      </c>
      <c r="T51" s="55" t="s">
        <v>1699</v>
      </c>
      <c r="U51" s="55" t="s">
        <v>1700</v>
      </c>
    </row>
    <row r="52" spans="1:21" x14ac:dyDescent="0.3">
      <c r="A52" s="55"/>
      <c r="B52" s="55"/>
      <c r="C52" s="55"/>
      <c r="D52" s="55"/>
      <c r="E52" s="55" t="s">
        <v>1061</v>
      </c>
      <c r="F52" s="55" t="s">
        <v>336</v>
      </c>
      <c r="G52" s="55" t="s">
        <v>68</v>
      </c>
      <c r="H52" s="55" t="s">
        <v>177</v>
      </c>
      <c r="I52" s="55" t="s">
        <v>162</v>
      </c>
      <c r="J52" s="55" t="s">
        <v>68</v>
      </c>
      <c r="K52" s="55" t="s">
        <v>1081</v>
      </c>
      <c r="L52" s="55" t="s">
        <v>1177</v>
      </c>
      <c r="M52" s="55" t="s">
        <v>68</v>
      </c>
      <c r="N52" s="55" t="s">
        <v>1317</v>
      </c>
      <c r="O52" s="55" t="s">
        <v>1318</v>
      </c>
      <c r="P52" s="55" t="s">
        <v>68</v>
      </c>
      <c r="Q52" s="55" t="s">
        <v>1509</v>
      </c>
      <c r="R52" s="55" t="s">
        <v>1510</v>
      </c>
      <c r="S52" s="55" t="s">
        <v>68</v>
      </c>
      <c r="T52" s="55" t="s">
        <v>1701</v>
      </c>
      <c r="U52" s="55" t="s">
        <v>1702</v>
      </c>
    </row>
    <row r="53" spans="1:21" x14ac:dyDescent="0.3">
      <c r="A53" s="55"/>
      <c r="B53" s="55"/>
      <c r="C53" s="55"/>
      <c r="D53" s="55"/>
      <c r="E53" s="55" t="s">
        <v>1062</v>
      </c>
      <c r="F53" s="55" t="s">
        <v>340</v>
      </c>
      <c r="G53" s="55" t="s">
        <v>69</v>
      </c>
      <c r="H53" s="55" t="s">
        <v>154</v>
      </c>
      <c r="I53" s="55" t="s">
        <v>159</v>
      </c>
      <c r="J53" s="55" t="s">
        <v>69</v>
      </c>
      <c r="K53" s="55" t="s">
        <v>1082</v>
      </c>
      <c r="L53" s="55" t="s">
        <v>1178</v>
      </c>
      <c r="M53" s="55" t="s">
        <v>69</v>
      </c>
      <c r="N53" s="55" t="s">
        <v>1319</v>
      </c>
      <c r="O53" s="55" t="s">
        <v>1320</v>
      </c>
      <c r="P53" s="55" t="s">
        <v>69</v>
      </c>
      <c r="Q53" s="55" t="s">
        <v>1511</v>
      </c>
      <c r="R53" s="55" t="s">
        <v>1512</v>
      </c>
      <c r="S53" s="55" t="s">
        <v>69</v>
      </c>
      <c r="T53" s="55" t="s">
        <v>1703</v>
      </c>
      <c r="U53" s="55" t="s">
        <v>1704</v>
      </c>
    </row>
    <row r="54" spans="1:21" x14ac:dyDescent="0.3">
      <c r="A54" s="55"/>
      <c r="B54" s="55"/>
      <c r="C54" s="55"/>
      <c r="D54" s="55"/>
      <c r="E54" s="55" t="s">
        <v>1063</v>
      </c>
      <c r="F54" s="55" t="s">
        <v>343</v>
      </c>
      <c r="G54" s="55" t="s">
        <v>70</v>
      </c>
      <c r="H54" s="55" t="s">
        <v>148</v>
      </c>
      <c r="I54" s="55" t="s">
        <v>156</v>
      </c>
      <c r="J54" s="55" t="s">
        <v>70</v>
      </c>
      <c r="K54" s="55" t="s">
        <v>1083</v>
      </c>
      <c r="L54" s="55" t="s">
        <v>1179</v>
      </c>
      <c r="M54" s="55" t="s">
        <v>70</v>
      </c>
      <c r="N54" s="55" t="s">
        <v>1321</v>
      </c>
      <c r="O54" s="55" t="s">
        <v>1322</v>
      </c>
      <c r="P54" s="55" t="s">
        <v>70</v>
      </c>
      <c r="Q54" s="55" t="s">
        <v>1513</v>
      </c>
      <c r="R54" s="55" t="s">
        <v>1514</v>
      </c>
      <c r="S54" s="55" t="s">
        <v>70</v>
      </c>
      <c r="T54" s="55" t="s">
        <v>1705</v>
      </c>
      <c r="U54" s="55" t="s">
        <v>1706</v>
      </c>
    </row>
    <row r="55" spans="1:21" x14ac:dyDescent="0.3">
      <c r="A55" s="55"/>
      <c r="B55" s="55"/>
      <c r="C55" s="55"/>
      <c r="D55" s="55"/>
      <c r="E55" s="55" t="s">
        <v>1064</v>
      </c>
      <c r="F55" s="55" t="s">
        <v>346</v>
      </c>
      <c r="G55" s="55" t="s">
        <v>71</v>
      </c>
      <c r="H55" s="55" t="s">
        <v>151</v>
      </c>
      <c r="I55" s="55" t="s">
        <v>167</v>
      </c>
      <c r="J55" s="55" t="s">
        <v>71</v>
      </c>
      <c r="K55" s="55" t="s">
        <v>1084</v>
      </c>
      <c r="L55" s="55" t="s">
        <v>1180</v>
      </c>
      <c r="M55" s="55" t="s">
        <v>71</v>
      </c>
      <c r="N55" s="55" t="s">
        <v>1323</v>
      </c>
      <c r="O55" s="55" t="s">
        <v>1324</v>
      </c>
      <c r="P55" s="55" t="s">
        <v>71</v>
      </c>
      <c r="Q55" s="55" t="s">
        <v>1515</v>
      </c>
      <c r="R55" s="55" t="s">
        <v>1516</v>
      </c>
      <c r="S55" s="55" t="s">
        <v>71</v>
      </c>
      <c r="T55" s="55" t="s">
        <v>1707</v>
      </c>
      <c r="U55" s="55" t="s">
        <v>1708</v>
      </c>
    </row>
    <row r="56" spans="1:21" x14ac:dyDescent="0.3">
      <c r="A56" s="55"/>
      <c r="B56" s="55"/>
      <c r="C56" s="55"/>
      <c r="D56" s="55"/>
      <c r="E56" s="55" t="s">
        <v>1065</v>
      </c>
      <c r="F56" s="55" t="s">
        <v>348</v>
      </c>
      <c r="G56" s="55" t="s">
        <v>72</v>
      </c>
      <c r="H56" s="55" t="s">
        <v>166</v>
      </c>
      <c r="I56" s="55" t="s">
        <v>149</v>
      </c>
      <c r="J56" s="55" t="s">
        <v>72</v>
      </c>
      <c r="K56" s="55" t="s">
        <v>1085</v>
      </c>
      <c r="L56" s="55" t="s">
        <v>1181</v>
      </c>
      <c r="M56" s="55" t="s">
        <v>72</v>
      </c>
      <c r="N56" s="55" t="s">
        <v>1325</v>
      </c>
      <c r="O56" s="55" t="s">
        <v>1326</v>
      </c>
      <c r="P56" s="55" t="s">
        <v>72</v>
      </c>
      <c r="Q56" s="55" t="s">
        <v>1517</v>
      </c>
      <c r="R56" s="55" t="s">
        <v>1518</v>
      </c>
      <c r="S56" s="55" t="s">
        <v>72</v>
      </c>
      <c r="T56" s="55" t="s">
        <v>1709</v>
      </c>
      <c r="U56" s="55" t="s">
        <v>1710</v>
      </c>
    </row>
    <row r="57" spans="1:21" x14ac:dyDescent="0.3">
      <c r="A57" s="55"/>
      <c r="B57" s="55"/>
      <c r="C57" s="55"/>
      <c r="D57" s="55"/>
      <c r="E57" s="55" t="s">
        <v>1066</v>
      </c>
      <c r="F57" s="55" t="s">
        <v>278</v>
      </c>
      <c r="G57" s="55" t="s">
        <v>73</v>
      </c>
      <c r="H57" s="55" t="s">
        <v>169</v>
      </c>
      <c r="I57" s="55" t="s">
        <v>155</v>
      </c>
      <c r="J57" s="55" t="s">
        <v>73</v>
      </c>
      <c r="K57" s="55" t="s">
        <v>1086</v>
      </c>
      <c r="L57" s="55" t="s">
        <v>1182</v>
      </c>
      <c r="M57" s="55" t="s">
        <v>73</v>
      </c>
      <c r="N57" s="55" t="s">
        <v>1327</v>
      </c>
      <c r="O57" s="55" t="s">
        <v>1328</v>
      </c>
      <c r="P57" s="55" t="s">
        <v>73</v>
      </c>
      <c r="Q57" s="55" t="s">
        <v>1519</v>
      </c>
      <c r="R57" s="55" t="s">
        <v>1520</v>
      </c>
      <c r="S57" s="55" t="s">
        <v>73</v>
      </c>
      <c r="T57" s="55" t="s">
        <v>1711</v>
      </c>
      <c r="U57" s="55" t="s">
        <v>1712</v>
      </c>
    </row>
    <row r="58" spans="1:21" x14ac:dyDescent="0.3">
      <c r="A58" s="55"/>
      <c r="B58" s="55"/>
      <c r="C58" s="55"/>
      <c r="D58" s="55"/>
      <c r="E58" s="55" t="s">
        <v>1067</v>
      </c>
      <c r="F58" s="55" t="s">
        <v>350</v>
      </c>
      <c r="G58" s="55" t="s">
        <v>74</v>
      </c>
      <c r="H58" s="55" t="s">
        <v>171</v>
      </c>
      <c r="I58" s="55" t="s">
        <v>152</v>
      </c>
      <c r="J58" s="55" t="s">
        <v>74</v>
      </c>
      <c r="K58" s="55" t="s">
        <v>1087</v>
      </c>
      <c r="L58" s="55" t="s">
        <v>1183</v>
      </c>
      <c r="M58" s="55" t="s">
        <v>74</v>
      </c>
      <c r="N58" s="55" t="s">
        <v>1329</v>
      </c>
      <c r="O58" s="55" t="s">
        <v>1330</v>
      </c>
      <c r="P58" s="55" t="s">
        <v>74</v>
      </c>
      <c r="Q58" s="55" t="s">
        <v>1521</v>
      </c>
      <c r="R58" s="55" t="s">
        <v>1522</v>
      </c>
      <c r="S58" s="55" t="s">
        <v>74</v>
      </c>
      <c r="T58" s="55" t="s">
        <v>1713</v>
      </c>
      <c r="U58" s="55" t="s">
        <v>1714</v>
      </c>
    </row>
    <row r="59" spans="1:21" x14ac:dyDescent="0.3">
      <c r="A59" s="55"/>
      <c r="B59" s="55"/>
      <c r="C59" s="55"/>
      <c r="D59" s="55"/>
      <c r="E59" s="55" t="s">
        <v>1068</v>
      </c>
      <c r="F59" s="55" t="s">
        <v>301</v>
      </c>
      <c r="G59" s="55" t="s">
        <v>75</v>
      </c>
      <c r="H59" s="55" t="s">
        <v>174</v>
      </c>
      <c r="I59" s="55" t="s">
        <v>146</v>
      </c>
      <c r="J59" s="55" t="s">
        <v>75</v>
      </c>
      <c r="K59" s="55" t="s">
        <v>1088</v>
      </c>
      <c r="L59" s="55" t="s">
        <v>1184</v>
      </c>
      <c r="M59" s="55" t="s">
        <v>75</v>
      </c>
      <c r="N59" s="55" t="s">
        <v>1331</v>
      </c>
      <c r="O59" s="55" t="s">
        <v>1332</v>
      </c>
      <c r="P59" s="55" t="s">
        <v>75</v>
      </c>
      <c r="Q59" s="55" t="s">
        <v>1523</v>
      </c>
      <c r="R59" s="55" t="s">
        <v>1524</v>
      </c>
      <c r="S59" s="55" t="s">
        <v>75</v>
      </c>
      <c r="T59" s="55" t="s">
        <v>1715</v>
      </c>
      <c r="U59" s="55" t="s">
        <v>1716</v>
      </c>
    </row>
    <row r="60" spans="1:21" x14ac:dyDescent="0.3">
      <c r="A60" s="55"/>
      <c r="B60" s="55"/>
      <c r="C60" s="55"/>
      <c r="D60" s="55"/>
      <c r="E60" s="55" t="s">
        <v>1069</v>
      </c>
      <c r="F60" s="55" t="s">
        <v>354</v>
      </c>
      <c r="G60" s="55" t="s">
        <v>76</v>
      </c>
      <c r="H60" s="55" t="s">
        <v>148</v>
      </c>
      <c r="I60" s="55" t="s">
        <v>162</v>
      </c>
      <c r="J60" s="55" t="s">
        <v>76</v>
      </c>
      <c r="K60" s="55" t="s">
        <v>1089</v>
      </c>
      <c r="L60" s="55" t="s">
        <v>1185</v>
      </c>
      <c r="M60" s="55" t="s">
        <v>76</v>
      </c>
      <c r="N60" s="55" t="s">
        <v>1333</v>
      </c>
      <c r="O60" s="55" t="s">
        <v>1334</v>
      </c>
      <c r="P60" s="55" t="s">
        <v>76</v>
      </c>
      <c r="Q60" s="55" t="s">
        <v>1525</v>
      </c>
      <c r="R60" s="55" t="s">
        <v>1526</v>
      </c>
      <c r="S60" s="55" t="s">
        <v>76</v>
      </c>
      <c r="T60" s="55" t="s">
        <v>1717</v>
      </c>
      <c r="U60" s="55" t="s">
        <v>1718</v>
      </c>
    </row>
    <row r="61" spans="1:21" x14ac:dyDescent="0.3">
      <c r="A61" s="55"/>
      <c r="B61" s="55"/>
      <c r="C61" s="55"/>
      <c r="D61" s="55"/>
      <c r="E61" s="55" t="s">
        <v>1070</v>
      </c>
      <c r="F61" s="55" t="s">
        <v>357</v>
      </c>
      <c r="G61" s="55" t="s">
        <v>77</v>
      </c>
      <c r="H61" s="55" t="s">
        <v>158</v>
      </c>
      <c r="I61" s="55" t="s">
        <v>167</v>
      </c>
      <c r="J61" s="55" t="s">
        <v>77</v>
      </c>
      <c r="K61" s="55" t="s">
        <v>1090</v>
      </c>
      <c r="L61" s="55" t="s">
        <v>1186</v>
      </c>
      <c r="M61" s="55" t="s">
        <v>77</v>
      </c>
      <c r="N61" s="55" t="s">
        <v>1335</v>
      </c>
      <c r="O61" s="55" t="s">
        <v>1336</v>
      </c>
      <c r="P61" s="55" t="s">
        <v>77</v>
      </c>
      <c r="Q61" s="55" t="s">
        <v>1527</v>
      </c>
      <c r="R61" s="55" t="s">
        <v>1528</v>
      </c>
      <c r="S61" s="55" t="s">
        <v>77</v>
      </c>
      <c r="T61" s="55" t="s">
        <v>1719</v>
      </c>
      <c r="U61" s="55" t="s">
        <v>1720</v>
      </c>
    </row>
    <row r="62" spans="1:21" x14ac:dyDescent="0.3">
      <c r="A62" s="55"/>
      <c r="B62" s="55"/>
      <c r="C62" s="55"/>
      <c r="D62" s="55"/>
      <c r="E62" s="55" t="s">
        <v>1071</v>
      </c>
      <c r="F62" s="55" t="s">
        <v>360</v>
      </c>
      <c r="G62" s="55" t="s">
        <v>78</v>
      </c>
      <c r="H62" s="55" t="s">
        <v>161</v>
      </c>
      <c r="I62" s="55" t="s">
        <v>159</v>
      </c>
      <c r="J62" s="55" t="s">
        <v>78</v>
      </c>
      <c r="K62" s="55" t="s">
        <v>1091</v>
      </c>
      <c r="L62" s="55" t="s">
        <v>1187</v>
      </c>
      <c r="M62" s="55" t="s">
        <v>78</v>
      </c>
      <c r="N62" s="55" t="s">
        <v>1337</v>
      </c>
      <c r="O62" s="55" t="s">
        <v>1338</v>
      </c>
      <c r="P62" s="55" t="s">
        <v>78</v>
      </c>
      <c r="Q62" s="55" t="s">
        <v>1529</v>
      </c>
      <c r="R62" s="55" t="s">
        <v>1530</v>
      </c>
      <c r="S62" s="55" t="s">
        <v>78</v>
      </c>
      <c r="T62" s="55" t="s">
        <v>1721</v>
      </c>
      <c r="U62" s="55" t="s">
        <v>1722</v>
      </c>
    </row>
    <row r="63" spans="1:21" x14ac:dyDescent="0.3">
      <c r="A63" s="55"/>
      <c r="B63" s="55"/>
      <c r="C63" s="55"/>
      <c r="D63" s="55"/>
      <c r="E63" s="55" t="s">
        <v>1072</v>
      </c>
      <c r="F63" s="55" t="s">
        <v>362</v>
      </c>
      <c r="G63" s="55" t="s">
        <v>79</v>
      </c>
      <c r="H63" s="55" t="s">
        <v>164</v>
      </c>
      <c r="I63" s="55" t="s">
        <v>156</v>
      </c>
      <c r="J63" s="55" t="s">
        <v>79</v>
      </c>
      <c r="K63" s="55" t="s">
        <v>1092</v>
      </c>
      <c r="L63" s="55" t="s">
        <v>1188</v>
      </c>
      <c r="M63" s="55" t="s">
        <v>79</v>
      </c>
      <c r="N63" s="55" t="s">
        <v>1339</v>
      </c>
      <c r="O63" s="55" t="s">
        <v>1340</v>
      </c>
      <c r="P63" s="55" t="s">
        <v>79</v>
      </c>
      <c r="Q63" s="55" t="s">
        <v>1531</v>
      </c>
      <c r="R63" s="55" t="s">
        <v>1532</v>
      </c>
      <c r="S63" s="55" t="s">
        <v>79</v>
      </c>
      <c r="T63" s="55" t="s">
        <v>1723</v>
      </c>
      <c r="U63" s="55" t="s">
        <v>1724</v>
      </c>
    </row>
    <row r="64" spans="1:21" x14ac:dyDescent="0.3">
      <c r="A64" s="55"/>
      <c r="B64" s="55"/>
      <c r="C64" s="55"/>
      <c r="D64" s="55"/>
      <c r="E64" s="55" t="s">
        <v>1073</v>
      </c>
      <c r="F64" s="55" t="s">
        <v>356</v>
      </c>
      <c r="G64" s="55" t="s">
        <v>80</v>
      </c>
      <c r="H64" s="55" t="s">
        <v>169</v>
      </c>
      <c r="I64" s="55" t="s">
        <v>152</v>
      </c>
      <c r="J64" s="55" t="s">
        <v>80</v>
      </c>
      <c r="K64" s="55" t="s">
        <v>1093</v>
      </c>
      <c r="L64" s="55" t="s">
        <v>1189</v>
      </c>
      <c r="M64" s="55" t="s">
        <v>80</v>
      </c>
      <c r="N64" s="55" t="s">
        <v>1341</v>
      </c>
      <c r="O64" s="55" t="s">
        <v>1342</v>
      </c>
      <c r="P64" s="55" t="s">
        <v>80</v>
      </c>
      <c r="Q64" s="55" t="s">
        <v>1533</v>
      </c>
      <c r="R64" s="55" t="s">
        <v>1534</v>
      </c>
      <c r="S64" s="55" t="s">
        <v>80</v>
      </c>
      <c r="T64" s="55" t="s">
        <v>1725</v>
      </c>
      <c r="U64" s="55" t="s">
        <v>1726</v>
      </c>
    </row>
    <row r="65" spans="1:21" x14ac:dyDescent="0.3">
      <c r="A65" s="55"/>
      <c r="B65" s="55"/>
      <c r="C65" s="55"/>
      <c r="D65" s="55"/>
      <c r="E65" s="55" t="s">
        <v>1074</v>
      </c>
      <c r="F65" s="55" t="s">
        <v>366</v>
      </c>
      <c r="G65" s="55" t="s">
        <v>81</v>
      </c>
      <c r="H65" s="55" t="s">
        <v>171</v>
      </c>
      <c r="I65" s="55" t="s">
        <v>149</v>
      </c>
      <c r="J65" s="55" t="s">
        <v>81</v>
      </c>
      <c r="K65" s="55" t="s">
        <v>1094</v>
      </c>
      <c r="L65" s="55" t="s">
        <v>1190</v>
      </c>
      <c r="M65" s="55" t="s">
        <v>81</v>
      </c>
      <c r="N65" s="55" t="s">
        <v>1343</v>
      </c>
      <c r="O65" s="55" t="s">
        <v>1344</v>
      </c>
      <c r="P65" s="55" t="s">
        <v>81</v>
      </c>
      <c r="Q65" s="55" t="s">
        <v>1535</v>
      </c>
      <c r="R65" s="55" t="s">
        <v>1536</v>
      </c>
      <c r="S65" s="55" t="s">
        <v>81</v>
      </c>
      <c r="T65" s="55" t="s">
        <v>1727</v>
      </c>
      <c r="U65" s="55" t="s">
        <v>1728</v>
      </c>
    </row>
    <row r="66" spans="1:21" x14ac:dyDescent="0.3">
      <c r="A66" s="55"/>
      <c r="B66" s="55"/>
      <c r="C66" s="55"/>
      <c r="D66" s="55"/>
      <c r="E66" s="55" t="s">
        <v>1075</v>
      </c>
      <c r="F66" s="55" t="s">
        <v>369</v>
      </c>
      <c r="G66" s="55" t="s">
        <v>82</v>
      </c>
      <c r="H66" s="55" t="s">
        <v>166</v>
      </c>
      <c r="I66" s="55" t="s">
        <v>155</v>
      </c>
      <c r="J66" s="55" t="s">
        <v>82</v>
      </c>
      <c r="K66" s="55" t="s">
        <v>1095</v>
      </c>
      <c r="L66" s="55" t="s">
        <v>1191</v>
      </c>
      <c r="M66" s="55" t="s">
        <v>82</v>
      </c>
      <c r="N66" s="55" t="s">
        <v>1345</v>
      </c>
      <c r="O66" s="55" t="s">
        <v>1346</v>
      </c>
      <c r="P66" s="55" t="s">
        <v>82</v>
      </c>
      <c r="Q66" s="55" t="s">
        <v>1537</v>
      </c>
      <c r="R66" s="55" t="s">
        <v>1538</v>
      </c>
      <c r="S66" s="55" t="s">
        <v>82</v>
      </c>
      <c r="T66" s="55" t="s">
        <v>1729</v>
      </c>
      <c r="U66" s="55" t="s">
        <v>1730</v>
      </c>
    </row>
    <row r="67" spans="1:21" x14ac:dyDescent="0.3">
      <c r="A67" s="55"/>
      <c r="B67" s="55"/>
      <c r="C67" s="55"/>
      <c r="D67" s="55"/>
      <c r="E67" s="55" t="s">
        <v>1076</v>
      </c>
      <c r="F67" s="55" t="s">
        <v>373</v>
      </c>
      <c r="G67" s="55" t="s">
        <v>83</v>
      </c>
      <c r="H67" s="55" t="s">
        <v>176</v>
      </c>
      <c r="I67" s="55" t="s">
        <v>146</v>
      </c>
      <c r="J67" s="55" t="s">
        <v>83</v>
      </c>
      <c r="K67" s="55" t="s">
        <v>1096</v>
      </c>
      <c r="L67" s="55" t="s">
        <v>1192</v>
      </c>
      <c r="M67" s="55" t="s">
        <v>83</v>
      </c>
      <c r="N67" s="55" t="s">
        <v>1347</v>
      </c>
      <c r="O67" s="55" t="s">
        <v>1348</v>
      </c>
      <c r="P67" s="55" t="s">
        <v>83</v>
      </c>
      <c r="Q67" s="55" t="s">
        <v>1539</v>
      </c>
      <c r="R67" s="55" t="s">
        <v>1540</v>
      </c>
      <c r="S67" s="55" t="s">
        <v>83</v>
      </c>
      <c r="T67" s="55" t="s">
        <v>1731</v>
      </c>
      <c r="U67" s="55" t="s">
        <v>1732</v>
      </c>
    </row>
    <row r="68" spans="1:21" x14ac:dyDescent="0.3">
      <c r="A68" s="55"/>
      <c r="B68" s="55"/>
      <c r="C68" s="55"/>
      <c r="D68" s="55"/>
      <c r="E68" s="55" t="s">
        <v>1077</v>
      </c>
      <c r="F68" s="55" t="s">
        <v>376</v>
      </c>
      <c r="G68" s="55" t="s">
        <v>84</v>
      </c>
      <c r="H68" s="55" t="s">
        <v>151</v>
      </c>
      <c r="I68" s="55" t="s">
        <v>162</v>
      </c>
      <c r="J68" s="55" t="s">
        <v>84</v>
      </c>
      <c r="K68" s="55" t="s">
        <v>1097</v>
      </c>
      <c r="L68" s="55" t="s">
        <v>1193</v>
      </c>
      <c r="M68" s="55" t="s">
        <v>84</v>
      </c>
      <c r="N68" s="55" t="s">
        <v>1349</v>
      </c>
      <c r="O68" s="55" t="s">
        <v>1350</v>
      </c>
      <c r="P68" s="55" t="s">
        <v>84</v>
      </c>
      <c r="Q68" s="55" t="s">
        <v>1541</v>
      </c>
      <c r="R68" s="55" t="s">
        <v>1542</v>
      </c>
      <c r="S68" s="55" t="s">
        <v>84</v>
      </c>
      <c r="T68" s="55" t="s">
        <v>1733</v>
      </c>
      <c r="U68" s="55" t="s">
        <v>1734</v>
      </c>
    </row>
    <row r="69" spans="1:21" x14ac:dyDescent="0.3">
      <c r="A69" s="55"/>
      <c r="B69" s="55"/>
      <c r="C69" s="55"/>
      <c r="D69" s="55"/>
      <c r="E69" s="55" t="s">
        <v>1078</v>
      </c>
      <c r="F69" s="55" t="s">
        <v>378</v>
      </c>
      <c r="G69" s="55" t="s">
        <v>85</v>
      </c>
      <c r="H69" s="55" t="s">
        <v>161</v>
      </c>
      <c r="I69" s="55" t="s">
        <v>156</v>
      </c>
      <c r="J69" s="55" t="s">
        <v>85</v>
      </c>
      <c r="K69" s="55" t="s">
        <v>1098</v>
      </c>
      <c r="L69" s="55" t="s">
        <v>1194</v>
      </c>
      <c r="M69" s="55" t="s">
        <v>85</v>
      </c>
      <c r="N69" s="55" t="s">
        <v>1351</v>
      </c>
      <c r="O69" s="55" t="s">
        <v>1352</v>
      </c>
      <c r="P69" s="55" t="s">
        <v>85</v>
      </c>
      <c r="Q69" s="55" t="s">
        <v>1543</v>
      </c>
      <c r="R69" s="55" t="s">
        <v>1544</v>
      </c>
      <c r="S69" s="55" t="s">
        <v>85</v>
      </c>
      <c r="T69" s="55" t="s">
        <v>1735</v>
      </c>
      <c r="U69" s="55" t="s">
        <v>1736</v>
      </c>
    </row>
    <row r="70" spans="1:21" x14ac:dyDescent="0.3">
      <c r="A70" s="55"/>
      <c r="B70" s="55"/>
      <c r="C70" s="55"/>
      <c r="D70" s="55"/>
      <c r="E70" s="55" t="s">
        <v>1079</v>
      </c>
      <c r="F70" s="55" t="s">
        <v>338</v>
      </c>
      <c r="G70" s="55" t="s">
        <v>86</v>
      </c>
      <c r="H70" s="55" t="s">
        <v>164</v>
      </c>
      <c r="I70" s="55" t="s">
        <v>167</v>
      </c>
      <c r="J70" s="55" t="s">
        <v>86</v>
      </c>
      <c r="K70" s="55" t="s">
        <v>1099</v>
      </c>
      <c r="L70" s="55" t="s">
        <v>1195</v>
      </c>
      <c r="M70" s="55" t="s">
        <v>86</v>
      </c>
      <c r="N70" s="55" t="s">
        <v>1353</v>
      </c>
      <c r="O70" s="55" t="s">
        <v>1354</v>
      </c>
      <c r="P70" s="55" t="s">
        <v>86</v>
      </c>
      <c r="Q70" s="55" t="s">
        <v>1545</v>
      </c>
      <c r="R70" s="55" t="s">
        <v>1546</v>
      </c>
      <c r="S70" s="55" t="s">
        <v>86</v>
      </c>
      <c r="T70" s="55" t="s">
        <v>1737</v>
      </c>
      <c r="U70" s="55" t="s">
        <v>1738</v>
      </c>
    </row>
    <row r="71" spans="1:21" x14ac:dyDescent="0.3">
      <c r="A71" s="55"/>
      <c r="B71" s="55"/>
      <c r="C71" s="55"/>
      <c r="D71" s="55"/>
      <c r="E71" s="55" t="s">
        <v>1080</v>
      </c>
      <c r="F71" s="55" t="s">
        <v>382</v>
      </c>
      <c r="G71" s="55" t="s">
        <v>87</v>
      </c>
      <c r="H71" s="55" t="s">
        <v>158</v>
      </c>
      <c r="I71" s="55" t="s">
        <v>159</v>
      </c>
      <c r="J71" s="55" t="s">
        <v>87</v>
      </c>
      <c r="K71" s="55" t="s">
        <v>1100</v>
      </c>
      <c r="L71" s="55" t="s">
        <v>1196</v>
      </c>
      <c r="M71" s="55" t="s">
        <v>87</v>
      </c>
      <c r="N71" s="55" t="s">
        <v>1355</v>
      </c>
      <c r="O71" s="55" t="s">
        <v>1356</v>
      </c>
      <c r="P71" s="55" t="s">
        <v>87</v>
      </c>
      <c r="Q71" s="55" t="s">
        <v>1547</v>
      </c>
      <c r="R71" s="55" t="s">
        <v>1548</v>
      </c>
      <c r="S71" s="55" t="s">
        <v>87</v>
      </c>
      <c r="T71" s="55" t="s">
        <v>1739</v>
      </c>
      <c r="U71" s="55" t="s">
        <v>1740</v>
      </c>
    </row>
    <row r="72" spans="1:21" x14ac:dyDescent="0.3">
      <c r="A72" s="55"/>
      <c r="B72" s="55"/>
      <c r="C72" s="55"/>
      <c r="D72" s="55"/>
      <c r="E72" s="55" t="s">
        <v>1081</v>
      </c>
      <c r="F72" s="55" t="s">
        <v>384</v>
      </c>
      <c r="G72" s="55" t="s">
        <v>170</v>
      </c>
      <c r="H72" s="55" t="s">
        <v>171</v>
      </c>
      <c r="I72" s="55" t="s">
        <v>155</v>
      </c>
      <c r="J72" s="55" t="s">
        <v>170</v>
      </c>
      <c r="K72" s="55" t="s">
        <v>1101</v>
      </c>
      <c r="L72" s="55" t="s">
        <v>1197</v>
      </c>
      <c r="M72" s="55" t="s">
        <v>170</v>
      </c>
      <c r="N72" s="55" t="s">
        <v>1357</v>
      </c>
      <c r="O72" s="55" t="s">
        <v>1358</v>
      </c>
      <c r="P72" s="55" t="s">
        <v>170</v>
      </c>
      <c r="Q72" s="55" t="s">
        <v>1549</v>
      </c>
      <c r="R72" s="55" t="s">
        <v>1550</v>
      </c>
      <c r="S72" s="55" t="s">
        <v>170</v>
      </c>
      <c r="T72" s="55" t="s">
        <v>1741</v>
      </c>
      <c r="U72" s="55" t="s">
        <v>1742</v>
      </c>
    </row>
    <row r="73" spans="1:21" x14ac:dyDescent="0.3">
      <c r="A73" s="55"/>
      <c r="B73" s="55"/>
      <c r="C73" s="55"/>
      <c r="D73" s="55"/>
      <c r="E73" s="55" t="s">
        <v>1082</v>
      </c>
      <c r="F73" s="55" t="s">
        <v>386</v>
      </c>
      <c r="G73" s="55" t="s">
        <v>178</v>
      </c>
      <c r="H73" s="55" t="s">
        <v>166</v>
      </c>
      <c r="I73" s="55" t="s">
        <v>152</v>
      </c>
      <c r="J73" s="55" t="s">
        <v>178</v>
      </c>
      <c r="K73" s="55" t="s">
        <v>1102</v>
      </c>
      <c r="L73" s="55" t="s">
        <v>1198</v>
      </c>
      <c r="M73" s="55" t="s">
        <v>178</v>
      </c>
      <c r="N73" s="55" t="s">
        <v>1359</v>
      </c>
      <c r="O73" s="55" t="s">
        <v>1360</v>
      </c>
      <c r="P73" s="55" t="s">
        <v>178</v>
      </c>
      <c r="Q73" s="55" t="s">
        <v>1551</v>
      </c>
      <c r="R73" s="55" t="s">
        <v>1552</v>
      </c>
      <c r="S73" s="55" t="s">
        <v>178</v>
      </c>
      <c r="T73" s="55" t="s">
        <v>1743</v>
      </c>
      <c r="U73" s="55" t="s">
        <v>1744</v>
      </c>
    </row>
    <row r="74" spans="1:21" x14ac:dyDescent="0.3">
      <c r="A74" s="55"/>
      <c r="B74" s="55"/>
      <c r="C74" s="55"/>
      <c r="D74" s="55"/>
      <c r="E74" s="55" t="s">
        <v>1083</v>
      </c>
      <c r="F74" s="55" t="s">
        <v>388</v>
      </c>
      <c r="G74" s="55" t="s">
        <v>182</v>
      </c>
      <c r="H74" s="55" t="s">
        <v>169</v>
      </c>
      <c r="I74" s="55" t="s">
        <v>149</v>
      </c>
      <c r="J74" s="55" t="s">
        <v>182</v>
      </c>
      <c r="K74" s="55" t="s">
        <v>1103</v>
      </c>
      <c r="L74" s="55" t="s">
        <v>1199</v>
      </c>
      <c r="M74" s="55" t="s">
        <v>182</v>
      </c>
      <c r="N74" s="55" t="s">
        <v>1361</v>
      </c>
      <c r="O74" s="55" t="s">
        <v>1362</v>
      </c>
      <c r="P74" s="55" t="s">
        <v>182</v>
      </c>
      <c r="Q74" s="55" t="s">
        <v>1553</v>
      </c>
      <c r="R74" s="55" t="s">
        <v>1554</v>
      </c>
      <c r="S74" s="55" t="s">
        <v>182</v>
      </c>
      <c r="T74" s="55" t="s">
        <v>1745</v>
      </c>
      <c r="U74" s="55" t="s">
        <v>1746</v>
      </c>
    </row>
    <row r="75" spans="1:21" x14ac:dyDescent="0.3">
      <c r="A75" s="55"/>
      <c r="B75" s="55"/>
      <c r="C75" s="55"/>
      <c r="D75" s="55"/>
      <c r="E75" s="55" t="s">
        <v>1084</v>
      </c>
      <c r="F75" s="55" t="s">
        <v>391</v>
      </c>
      <c r="G75" s="55" t="s">
        <v>186</v>
      </c>
      <c r="H75" s="55" t="s">
        <v>177</v>
      </c>
      <c r="I75" s="55" t="s">
        <v>146</v>
      </c>
      <c r="J75" s="55" t="s">
        <v>186</v>
      </c>
      <c r="K75" s="55" t="s">
        <v>1104</v>
      </c>
      <c r="L75" s="55" t="s">
        <v>1200</v>
      </c>
      <c r="M75" s="55" t="s">
        <v>186</v>
      </c>
      <c r="N75" s="55" t="s">
        <v>1363</v>
      </c>
      <c r="O75" s="55" t="s">
        <v>1364</v>
      </c>
      <c r="P75" s="55" t="s">
        <v>186</v>
      </c>
      <c r="Q75" s="55" t="s">
        <v>1555</v>
      </c>
      <c r="R75" s="55" t="s">
        <v>1556</v>
      </c>
      <c r="S75" s="55" t="s">
        <v>186</v>
      </c>
      <c r="T75" s="55" t="s">
        <v>1747</v>
      </c>
      <c r="U75" s="55" t="s">
        <v>1748</v>
      </c>
    </row>
    <row r="76" spans="1:21" x14ac:dyDescent="0.3">
      <c r="A76" s="55"/>
      <c r="B76" s="55"/>
      <c r="C76" s="55"/>
      <c r="D76" s="55"/>
      <c r="E76" s="55" t="s">
        <v>1085</v>
      </c>
      <c r="F76" s="55" t="s">
        <v>393</v>
      </c>
      <c r="G76" s="55" t="s">
        <v>190</v>
      </c>
      <c r="H76" s="55" t="s">
        <v>154</v>
      </c>
      <c r="I76" s="55" t="s">
        <v>162</v>
      </c>
      <c r="J76" s="55" t="s">
        <v>190</v>
      </c>
      <c r="K76" s="55" t="s">
        <v>1105</v>
      </c>
      <c r="L76" s="55" t="s">
        <v>1201</v>
      </c>
      <c r="M76" s="55" t="s">
        <v>190</v>
      </c>
      <c r="N76" s="55" t="s">
        <v>1365</v>
      </c>
      <c r="O76" s="55" t="s">
        <v>1366</v>
      </c>
      <c r="P76" s="55" t="s">
        <v>190</v>
      </c>
      <c r="Q76" s="55" t="s">
        <v>1557</v>
      </c>
      <c r="R76" s="55" t="s">
        <v>1558</v>
      </c>
      <c r="S76" s="55" t="s">
        <v>190</v>
      </c>
      <c r="T76" s="55" t="s">
        <v>1749</v>
      </c>
      <c r="U76" s="55" t="s">
        <v>1750</v>
      </c>
    </row>
    <row r="77" spans="1:21" x14ac:dyDescent="0.3">
      <c r="A77" s="55"/>
      <c r="B77" s="55"/>
      <c r="C77" s="55"/>
      <c r="D77" s="55"/>
      <c r="E77" s="55" t="s">
        <v>1086</v>
      </c>
      <c r="F77" s="55" t="s">
        <v>396</v>
      </c>
      <c r="G77" s="55" t="s">
        <v>194</v>
      </c>
      <c r="H77" s="55" t="s">
        <v>164</v>
      </c>
      <c r="I77" s="55" t="s">
        <v>159</v>
      </c>
      <c r="J77" s="55" t="s">
        <v>194</v>
      </c>
      <c r="K77" s="55" t="s">
        <v>1106</v>
      </c>
      <c r="L77" s="55" t="s">
        <v>1202</v>
      </c>
      <c r="M77" s="55" t="s">
        <v>194</v>
      </c>
      <c r="N77" s="55" t="s">
        <v>1367</v>
      </c>
      <c r="O77" s="55" t="s">
        <v>1368</v>
      </c>
      <c r="P77" s="55" t="s">
        <v>194</v>
      </c>
      <c r="Q77" s="55" t="s">
        <v>1559</v>
      </c>
      <c r="R77" s="55" t="s">
        <v>1560</v>
      </c>
      <c r="S77" s="55" t="s">
        <v>194</v>
      </c>
      <c r="T77" s="55" t="s">
        <v>1751</v>
      </c>
      <c r="U77" s="55" t="s">
        <v>1752</v>
      </c>
    </row>
    <row r="78" spans="1:21" x14ac:dyDescent="0.3">
      <c r="A78" s="55"/>
      <c r="B78" s="55"/>
      <c r="C78" s="55"/>
      <c r="D78" s="55"/>
      <c r="E78" s="55" t="s">
        <v>1087</v>
      </c>
      <c r="F78" s="55" t="s">
        <v>399</v>
      </c>
      <c r="G78" s="55" t="s">
        <v>198</v>
      </c>
      <c r="H78" s="55" t="s">
        <v>158</v>
      </c>
      <c r="I78" s="55" t="s">
        <v>156</v>
      </c>
      <c r="J78" s="55" t="s">
        <v>198</v>
      </c>
      <c r="K78" s="55" t="s">
        <v>1107</v>
      </c>
      <c r="L78" s="55" t="s">
        <v>1203</v>
      </c>
      <c r="M78" s="55" t="s">
        <v>198</v>
      </c>
      <c r="N78" s="55" t="s">
        <v>1369</v>
      </c>
      <c r="O78" s="55" t="s">
        <v>1370</v>
      </c>
      <c r="P78" s="55" t="s">
        <v>198</v>
      </c>
      <c r="Q78" s="55" t="s">
        <v>1561</v>
      </c>
      <c r="R78" s="55" t="s">
        <v>1562</v>
      </c>
      <c r="S78" s="55" t="s">
        <v>198</v>
      </c>
      <c r="T78" s="55" t="s">
        <v>1753</v>
      </c>
      <c r="U78" s="55" t="s">
        <v>1754</v>
      </c>
    </row>
    <row r="79" spans="1:21" x14ac:dyDescent="0.3">
      <c r="A79" s="55"/>
      <c r="B79" s="55"/>
      <c r="C79" s="55"/>
      <c r="D79" s="55"/>
      <c r="E79" s="55" t="s">
        <v>1088</v>
      </c>
      <c r="F79" s="55" t="s">
        <v>402</v>
      </c>
      <c r="G79" s="55" t="s">
        <v>202</v>
      </c>
      <c r="H79" s="55" t="s">
        <v>161</v>
      </c>
      <c r="I79" s="55" t="s">
        <v>167</v>
      </c>
      <c r="J79" s="55" t="s">
        <v>202</v>
      </c>
      <c r="K79" s="55" t="s">
        <v>1108</v>
      </c>
      <c r="L79" s="55" t="s">
        <v>1204</v>
      </c>
      <c r="M79" s="55" t="s">
        <v>202</v>
      </c>
      <c r="N79" s="55" t="s">
        <v>1371</v>
      </c>
      <c r="O79" s="55" t="s">
        <v>1372</v>
      </c>
      <c r="P79" s="55" t="s">
        <v>202</v>
      </c>
      <c r="Q79" s="55" t="s">
        <v>1563</v>
      </c>
      <c r="R79" s="55" t="s">
        <v>1564</v>
      </c>
      <c r="S79" s="55" t="s">
        <v>202</v>
      </c>
      <c r="T79" s="55" t="s">
        <v>1755</v>
      </c>
      <c r="U79" s="55" t="s">
        <v>1756</v>
      </c>
    </row>
    <row r="80" spans="1:21" x14ac:dyDescent="0.3">
      <c r="A80" s="55"/>
      <c r="B80" s="55"/>
      <c r="C80" s="55"/>
      <c r="D80" s="55"/>
      <c r="E80" s="55" t="s">
        <v>1089</v>
      </c>
      <c r="F80" s="55" t="s">
        <v>405</v>
      </c>
      <c r="G80" s="55" t="s">
        <v>172</v>
      </c>
      <c r="H80" s="55" t="s">
        <v>174</v>
      </c>
      <c r="I80" s="55" t="s">
        <v>149</v>
      </c>
      <c r="J80" s="55" t="s">
        <v>172</v>
      </c>
      <c r="K80" s="55" t="s">
        <v>1109</v>
      </c>
      <c r="L80" s="55" t="s">
        <v>1205</v>
      </c>
      <c r="M80" s="55" t="s">
        <v>172</v>
      </c>
      <c r="N80" s="55" t="s">
        <v>1373</v>
      </c>
      <c r="O80" s="55" t="s">
        <v>1374</v>
      </c>
      <c r="P80" s="55" t="s">
        <v>172</v>
      </c>
      <c r="Q80" s="55" t="s">
        <v>1565</v>
      </c>
      <c r="R80" s="55" t="s">
        <v>1566</v>
      </c>
      <c r="S80" s="55" t="s">
        <v>172</v>
      </c>
      <c r="T80" s="55" t="s">
        <v>1757</v>
      </c>
      <c r="U80" s="55" t="s">
        <v>1758</v>
      </c>
    </row>
    <row r="81" spans="1:21" x14ac:dyDescent="0.3">
      <c r="A81" s="55"/>
      <c r="B81" s="55"/>
      <c r="C81" s="55"/>
      <c r="D81" s="55"/>
      <c r="E81" s="55" t="s">
        <v>1090</v>
      </c>
      <c r="F81" s="55" t="s">
        <v>408</v>
      </c>
      <c r="G81" s="55" t="s">
        <v>179</v>
      </c>
      <c r="H81" s="55" t="s">
        <v>176</v>
      </c>
      <c r="I81" s="55" t="s">
        <v>155</v>
      </c>
      <c r="J81" s="55" t="s">
        <v>179</v>
      </c>
      <c r="K81" s="55" t="s">
        <v>1110</v>
      </c>
      <c r="L81" s="55" t="s">
        <v>1206</v>
      </c>
      <c r="M81" s="55" t="s">
        <v>179</v>
      </c>
      <c r="N81" s="55" t="s">
        <v>1375</v>
      </c>
      <c r="O81" s="55" t="s">
        <v>1376</v>
      </c>
      <c r="P81" s="55" t="s">
        <v>179</v>
      </c>
      <c r="Q81" s="55" t="s">
        <v>1567</v>
      </c>
      <c r="R81" s="55" t="s">
        <v>1568</v>
      </c>
      <c r="S81" s="55" t="s">
        <v>179</v>
      </c>
      <c r="T81" s="55" t="s">
        <v>1759</v>
      </c>
      <c r="U81" s="55" t="s">
        <v>1760</v>
      </c>
    </row>
    <row r="82" spans="1:21" x14ac:dyDescent="0.3">
      <c r="A82" s="55"/>
      <c r="B82" s="55"/>
      <c r="C82" s="55"/>
      <c r="D82" s="55"/>
      <c r="E82" s="55" t="s">
        <v>1091</v>
      </c>
      <c r="F82" s="55" t="s">
        <v>411</v>
      </c>
      <c r="G82" s="55" t="s">
        <v>183</v>
      </c>
      <c r="H82" s="55" t="s">
        <v>177</v>
      </c>
      <c r="I82" s="55" t="s">
        <v>152</v>
      </c>
      <c r="J82" s="55" t="s">
        <v>183</v>
      </c>
      <c r="K82" s="55" t="s">
        <v>1111</v>
      </c>
      <c r="L82" s="55" t="s">
        <v>1207</v>
      </c>
      <c r="M82" s="55" t="s">
        <v>183</v>
      </c>
      <c r="N82" s="55" t="s">
        <v>1377</v>
      </c>
      <c r="O82" s="55" t="s">
        <v>1378</v>
      </c>
      <c r="P82" s="55" t="s">
        <v>183</v>
      </c>
      <c r="Q82" s="55" t="s">
        <v>1569</v>
      </c>
      <c r="R82" s="55" t="s">
        <v>1570</v>
      </c>
      <c r="S82" s="55" t="s">
        <v>183</v>
      </c>
      <c r="T82" s="55" t="s">
        <v>1761</v>
      </c>
      <c r="U82" s="55" t="s">
        <v>1762</v>
      </c>
    </row>
    <row r="83" spans="1:21" x14ac:dyDescent="0.3">
      <c r="A83" s="55"/>
      <c r="B83" s="55"/>
      <c r="C83" s="55"/>
      <c r="D83" s="55"/>
      <c r="E83" s="55" t="s">
        <v>1092</v>
      </c>
      <c r="F83" s="55" t="s">
        <v>415</v>
      </c>
      <c r="G83" s="55" t="s">
        <v>187</v>
      </c>
      <c r="H83" s="55" t="s">
        <v>148</v>
      </c>
      <c r="I83" s="55" t="s">
        <v>146</v>
      </c>
      <c r="J83" s="55" t="s">
        <v>187</v>
      </c>
      <c r="K83" s="55" t="s">
        <v>1112</v>
      </c>
      <c r="L83" s="55" t="s">
        <v>1208</v>
      </c>
      <c r="M83" s="55" t="s">
        <v>187</v>
      </c>
      <c r="N83" s="55" t="s">
        <v>1379</v>
      </c>
      <c r="O83" s="55" t="s">
        <v>1380</v>
      </c>
      <c r="P83" s="55" t="s">
        <v>187</v>
      </c>
      <c r="Q83" s="55" t="s">
        <v>1571</v>
      </c>
      <c r="R83" s="55" t="s">
        <v>1572</v>
      </c>
      <c r="S83" s="55" t="s">
        <v>187</v>
      </c>
      <c r="T83" s="55" t="s">
        <v>1763</v>
      </c>
      <c r="U83" s="55" t="s">
        <v>1764</v>
      </c>
    </row>
    <row r="84" spans="1:21" x14ac:dyDescent="0.3">
      <c r="A84" s="55"/>
      <c r="B84" s="55"/>
      <c r="C84" s="55"/>
      <c r="D84" s="55"/>
      <c r="E84" s="55" t="s">
        <v>1093</v>
      </c>
      <c r="F84" s="55" t="s">
        <v>419</v>
      </c>
      <c r="G84" s="55" t="s">
        <v>191</v>
      </c>
      <c r="H84" s="55" t="s">
        <v>158</v>
      </c>
      <c r="I84" s="55" t="s">
        <v>162</v>
      </c>
      <c r="J84" s="55" t="s">
        <v>191</v>
      </c>
      <c r="K84" s="55" t="s">
        <v>1113</v>
      </c>
      <c r="L84" s="55" t="s">
        <v>1209</v>
      </c>
      <c r="M84" s="55" t="s">
        <v>191</v>
      </c>
      <c r="N84" s="55" t="s">
        <v>1381</v>
      </c>
      <c r="O84" s="55" t="s">
        <v>1382</v>
      </c>
      <c r="P84" s="55" t="s">
        <v>191</v>
      </c>
      <c r="Q84" s="55" t="s">
        <v>1573</v>
      </c>
      <c r="R84" s="55" t="s">
        <v>1574</v>
      </c>
      <c r="S84" s="55" t="s">
        <v>191</v>
      </c>
      <c r="T84" s="55" t="s">
        <v>1765</v>
      </c>
      <c r="U84" s="55" t="s">
        <v>1766</v>
      </c>
    </row>
    <row r="85" spans="1:21" x14ac:dyDescent="0.3">
      <c r="A85" s="55"/>
      <c r="B85" s="55"/>
      <c r="C85" s="55"/>
      <c r="D85" s="55"/>
      <c r="E85" s="55" t="s">
        <v>1094</v>
      </c>
      <c r="F85" s="55" t="s">
        <v>421</v>
      </c>
      <c r="G85" s="55" t="s">
        <v>195</v>
      </c>
      <c r="H85" s="55" t="s">
        <v>166</v>
      </c>
      <c r="I85" s="55" t="s">
        <v>167</v>
      </c>
      <c r="J85" s="55" t="s">
        <v>195</v>
      </c>
      <c r="K85" s="55" t="s">
        <v>1114</v>
      </c>
      <c r="L85" s="55" t="s">
        <v>1210</v>
      </c>
      <c r="M85" s="55" t="s">
        <v>195</v>
      </c>
      <c r="N85" s="55" t="s">
        <v>1383</v>
      </c>
      <c r="O85" s="55" t="s">
        <v>1384</v>
      </c>
      <c r="P85" s="55" t="s">
        <v>195</v>
      </c>
      <c r="Q85" s="55" t="s">
        <v>1575</v>
      </c>
      <c r="R85" s="55" t="s">
        <v>1576</v>
      </c>
      <c r="S85" s="55" t="s">
        <v>195</v>
      </c>
      <c r="T85" s="55" t="s">
        <v>1767</v>
      </c>
      <c r="U85" s="55" t="s">
        <v>1768</v>
      </c>
    </row>
    <row r="86" spans="1:21" x14ac:dyDescent="0.3">
      <c r="A86" s="55"/>
      <c r="B86" s="55"/>
      <c r="C86" s="55"/>
      <c r="D86" s="55"/>
      <c r="E86" s="55" t="s">
        <v>1095</v>
      </c>
      <c r="F86" s="55" t="s">
        <v>424</v>
      </c>
      <c r="G86" s="55" t="s">
        <v>199</v>
      </c>
      <c r="H86" s="55" t="s">
        <v>169</v>
      </c>
      <c r="I86" s="55" t="s">
        <v>159</v>
      </c>
      <c r="J86" s="55" t="s">
        <v>199</v>
      </c>
      <c r="K86" s="55" t="s">
        <v>1115</v>
      </c>
      <c r="L86" s="55" t="s">
        <v>1211</v>
      </c>
      <c r="M86" s="55" t="s">
        <v>199</v>
      </c>
      <c r="N86" s="55" t="s">
        <v>1385</v>
      </c>
      <c r="O86" s="55" t="s">
        <v>1386</v>
      </c>
      <c r="P86" s="55" t="s">
        <v>199</v>
      </c>
      <c r="Q86" s="55" t="s">
        <v>1577</v>
      </c>
      <c r="R86" s="55" t="s">
        <v>1578</v>
      </c>
      <c r="S86" s="55" t="s">
        <v>199</v>
      </c>
      <c r="T86" s="55" t="s">
        <v>1769</v>
      </c>
      <c r="U86" s="55" t="s">
        <v>1770</v>
      </c>
    </row>
    <row r="87" spans="1:21" x14ac:dyDescent="0.3">
      <c r="A87" s="55"/>
      <c r="B87" s="55"/>
      <c r="C87" s="55"/>
      <c r="D87" s="55"/>
      <c r="E87" s="55" t="s">
        <v>1096</v>
      </c>
      <c r="F87" s="55" t="s">
        <v>428</v>
      </c>
      <c r="G87" s="55" t="s">
        <v>203</v>
      </c>
      <c r="H87" s="55" t="s">
        <v>171</v>
      </c>
      <c r="I87" s="55" t="s">
        <v>156</v>
      </c>
      <c r="J87" s="55" t="s">
        <v>203</v>
      </c>
      <c r="K87" s="55" t="s">
        <v>1116</v>
      </c>
      <c r="L87" s="55" t="s">
        <v>1212</v>
      </c>
      <c r="M87" s="55" t="s">
        <v>203</v>
      </c>
      <c r="N87" s="55" t="s">
        <v>1387</v>
      </c>
      <c r="O87" s="55" t="s">
        <v>1388</v>
      </c>
      <c r="P87" s="55" t="s">
        <v>203</v>
      </c>
      <c r="Q87" s="55" t="s">
        <v>1579</v>
      </c>
      <c r="R87" s="55" t="s">
        <v>1580</v>
      </c>
      <c r="S87" s="55" t="s">
        <v>203</v>
      </c>
      <c r="T87" s="55" t="s">
        <v>1771</v>
      </c>
      <c r="U87" s="55" t="s">
        <v>1772</v>
      </c>
    </row>
    <row r="88" spans="1:21" x14ac:dyDescent="0.3">
      <c r="A88" s="55"/>
      <c r="B88" s="55"/>
      <c r="C88" s="55"/>
      <c r="D88" s="55"/>
      <c r="E88" s="55" t="s">
        <v>1097</v>
      </c>
      <c r="F88" s="55" t="s">
        <v>431</v>
      </c>
      <c r="G88" s="55" t="s">
        <v>173</v>
      </c>
      <c r="H88" s="55" t="s">
        <v>176</v>
      </c>
      <c r="I88" s="55" t="s">
        <v>152</v>
      </c>
      <c r="J88" s="55" t="s">
        <v>173</v>
      </c>
      <c r="K88" s="55" t="s">
        <v>1117</v>
      </c>
      <c r="L88" s="55" t="s">
        <v>1213</v>
      </c>
      <c r="M88" s="55" t="s">
        <v>173</v>
      </c>
      <c r="N88" s="55" t="s">
        <v>1389</v>
      </c>
      <c r="O88" s="55" t="s">
        <v>1390</v>
      </c>
      <c r="P88" s="55" t="s">
        <v>173</v>
      </c>
      <c r="Q88" s="55" t="s">
        <v>1581</v>
      </c>
      <c r="R88" s="55" t="s">
        <v>1582</v>
      </c>
      <c r="S88" s="55" t="s">
        <v>173</v>
      </c>
      <c r="T88" s="55" t="s">
        <v>1773</v>
      </c>
      <c r="U88" s="55" t="s">
        <v>1774</v>
      </c>
    </row>
    <row r="89" spans="1:21" x14ac:dyDescent="0.3">
      <c r="A89" s="55"/>
      <c r="B89" s="55"/>
      <c r="C89" s="55"/>
      <c r="D89" s="55"/>
      <c r="E89" s="55" t="s">
        <v>1098</v>
      </c>
      <c r="F89" s="55" t="s">
        <v>433</v>
      </c>
      <c r="G89" s="55" t="s">
        <v>180</v>
      </c>
      <c r="H89" s="55" t="s">
        <v>177</v>
      </c>
      <c r="I89" s="55" t="s">
        <v>149</v>
      </c>
      <c r="J89" s="55" t="s">
        <v>180</v>
      </c>
      <c r="K89" s="55" t="s">
        <v>1118</v>
      </c>
      <c r="L89" s="55" t="s">
        <v>1214</v>
      </c>
      <c r="M89" s="55" t="s">
        <v>180</v>
      </c>
      <c r="N89" s="55" t="s">
        <v>1391</v>
      </c>
      <c r="O89" s="55" t="s">
        <v>1392</v>
      </c>
      <c r="P89" s="55" t="s">
        <v>180</v>
      </c>
      <c r="Q89" s="55" t="s">
        <v>1583</v>
      </c>
      <c r="R89" s="55" t="s">
        <v>1584</v>
      </c>
      <c r="S89" s="55" t="s">
        <v>180</v>
      </c>
      <c r="T89" s="55" t="s">
        <v>1775</v>
      </c>
      <c r="U89" s="55" t="s">
        <v>1776</v>
      </c>
    </row>
    <row r="90" spans="1:21" x14ac:dyDescent="0.3">
      <c r="A90" s="55"/>
      <c r="B90" s="55"/>
      <c r="C90" s="55"/>
      <c r="D90" s="55"/>
      <c r="E90" s="55" t="s">
        <v>1099</v>
      </c>
      <c r="F90" s="55" t="s">
        <v>436</v>
      </c>
      <c r="G90" s="55" t="s">
        <v>184</v>
      </c>
      <c r="H90" s="55" t="s">
        <v>174</v>
      </c>
      <c r="I90" s="55" t="s">
        <v>155</v>
      </c>
      <c r="J90" s="55" t="s">
        <v>184</v>
      </c>
      <c r="K90" s="55" t="s">
        <v>1119</v>
      </c>
      <c r="L90" s="55" t="s">
        <v>1215</v>
      </c>
      <c r="M90" s="55" t="s">
        <v>184</v>
      </c>
      <c r="N90" s="55" t="s">
        <v>1393</v>
      </c>
      <c r="O90" s="55" t="s">
        <v>1394</v>
      </c>
      <c r="P90" s="55" t="s">
        <v>184</v>
      </c>
      <c r="Q90" s="55" t="s">
        <v>1585</v>
      </c>
      <c r="R90" s="55" t="s">
        <v>1586</v>
      </c>
      <c r="S90" s="55" t="s">
        <v>184</v>
      </c>
      <c r="T90" s="55" t="s">
        <v>1777</v>
      </c>
      <c r="U90" s="55" t="s">
        <v>1778</v>
      </c>
    </row>
    <row r="91" spans="1:21" x14ac:dyDescent="0.3">
      <c r="A91" s="55"/>
      <c r="B91" s="55"/>
      <c r="C91" s="55"/>
      <c r="D91" s="55"/>
      <c r="E91" s="55" t="s">
        <v>1100</v>
      </c>
      <c r="F91" s="55" t="s">
        <v>438</v>
      </c>
      <c r="G91" s="55" t="s">
        <v>188</v>
      </c>
      <c r="H91" s="55" t="s">
        <v>151</v>
      </c>
      <c r="I91" s="55" t="s">
        <v>146</v>
      </c>
      <c r="J91" s="55" t="s">
        <v>188</v>
      </c>
      <c r="K91" s="55" t="s">
        <v>1120</v>
      </c>
      <c r="L91" s="55" t="s">
        <v>1216</v>
      </c>
      <c r="M91" s="55" t="s">
        <v>188</v>
      </c>
      <c r="N91" s="55" t="s">
        <v>1395</v>
      </c>
      <c r="O91" s="55" t="s">
        <v>1396</v>
      </c>
      <c r="P91" s="55" t="s">
        <v>188</v>
      </c>
      <c r="Q91" s="55" t="s">
        <v>1587</v>
      </c>
      <c r="R91" s="55" t="s">
        <v>1588</v>
      </c>
      <c r="S91" s="55" t="s">
        <v>188</v>
      </c>
      <c r="T91" s="55" t="s">
        <v>1779</v>
      </c>
      <c r="U91" s="55" t="s">
        <v>1780</v>
      </c>
    </row>
    <row r="92" spans="1:21" x14ac:dyDescent="0.3">
      <c r="A92" s="55"/>
      <c r="B92" s="55"/>
      <c r="C92" s="55"/>
      <c r="D92" s="55"/>
      <c r="E92" s="55" t="s">
        <v>1101</v>
      </c>
      <c r="F92" s="55" t="s">
        <v>441</v>
      </c>
      <c r="G92" s="55" t="s">
        <v>192</v>
      </c>
      <c r="H92" s="55" t="s">
        <v>161</v>
      </c>
      <c r="I92" s="55" t="s">
        <v>162</v>
      </c>
      <c r="J92" s="55" t="s">
        <v>192</v>
      </c>
      <c r="K92" s="55" t="s">
        <v>1121</v>
      </c>
      <c r="L92" s="55" t="s">
        <v>1217</v>
      </c>
      <c r="M92" s="55" t="s">
        <v>192</v>
      </c>
      <c r="N92" s="55" t="s">
        <v>1397</v>
      </c>
      <c r="O92" s="55" t="s">
        <v>1398</v>
      </c>
      <c r="P92" s="55" t="s">
        <v>192</v>
      </c>
      <c r="Q92" s="55" t="s">
        <v>1589</v>
      </c>
      <c r="R92" s="55" t="s">
        <v>1590</v>
      </c>
      <c r="S92" s="55" t="s">
        <v>192</v>
      </c>
      <c r="T92" s="55" t="s">
        <v>1781</v>
      </c>
      <c r="U92" s="55" t="s">
        <v>1782</v>
      </c>
    </row>
    <row r="93" spans="1:21" x14ac:dyDescent="0.3">
      <c r="A93" s="55"/>
      <c r="B93" s="55"/>
      <c r="C93" s="55"/>
      <c r="D93" s="55"/>
      <c r="E93" s="55" t="s">
        <v>1102</v>
      </c>
      <c r="F93" s="55" t="s">
        <v>445</v>
      </c>
      <c r="G93" s="55" t="s">
        <v>196</v>
      </c>
      <c r="H93" s="55" t="s">
        <v>169</v>
      </c>
      <c r="I93" s="55" t="s">
        <v>156</v>
      </c>
      <c r="J93" s="55" t="s">
        <v>196</v>
      </c>
      <c r="K93" s="55" t="s">
        <v>1122</v>
      </c>
      <c r="L93" s="55" t="s">
        <v>1218</v>
      </c>
      <c r="M93" s="55" t="s">
        <v>196</v>
      </c>
      <c r="N93" s="55" t="s">
        <v>1399</v>
      </c>
      <c r="O93" s="55" t="s">
        <v>1400</v>
      </c>
      <c r="P93" s="55" t="s">
        <v>196</v>
      </c>
      <c r="Q93" s="55" t="s">
        <v>1591</v>
      </c>
      <c r="R93" s="55" t="s">
        <v>1592</v>
      </c>
      <c r="S93" s="55" t="s">
        <v>196</v>
      </c>
      <c r="T93" s="55" t="s">
        <v>1783</v>
      </c>
      <c r="U93" s="55" t="s">
        <v>1784</v>
      </c>
    </row>
    <row r="94" spans="1:21" x14ac:dyDescent="0.3">
      <c r="A94" s="55"/>
      <c r="B94" s="55"/>
      <c r="C94" s="55"/>
      <c r="D94" s="55"/>
      <c r="E94" s="55" t="s">
        <v>1103</v>
      </c>
      <c r="F94" s="55" t="s">
        <v>407</v>
      </c>
      <c r="G94" s="55" t="s">
        <v>200</v>
      </c>
      <c r="H94" s="55" t="s">
        <v>171</v>
      </c>
      <c r="I94" s="55" t="s">
        <v>167</v>
      </c>
      <c r="J94" s="55" t="s">
        <v>200</v>
      </c>
      <c r="K94" s="55" t="s">
        <v>1123</v>
      </c>
      <c r="L94" s="55" t="s">
        <v>1219</v>
      </c>
      <c r="M94" s="55" t="s">
        <v>200</v>
      </c>
      <c r="N94" s="55" t="s">
        <v>1401</v>
      </c>
      <c r="O94" s="55" t="s">
        <v>1402</v>
      </c>
      <c r="P94" s="55" t="s">
        <v>200</v>
      </c>
      <c r="Q94" s="55" t="s">
        <v>1593</v>
      </c>
      <c r="R94" s="55" t="s">
        <v>1594</v>
      </c>
      <c r="S94" s="55" t="s">
        <v>200</v>
      </c>
      <c r="T94" s="55" t="s">
        <v>1785</v>
      </c>
      <c r="U94" s="55" t="s">
        <v>1786</v>
      </c>
    </row>
    <row r="95" spans="1:21" x14ac:dyDescent="0.3">
      <c r="A95" s="55"/>
      <c r="B95" s="55"/>
      <c r="C95" s="55"/>
      <c r="D95" s="55"/>
      <c r="E95" s="55" t="s">
        <v>1104</v>
      </c>
      <c r="F95" s="55" t="s">
        <v>448</v>
      </c>
      <c r="G95" s="55" t="s">
        <v>204</v>
      </c>
      <c r="H95" s="55" t="s">
        <v>166</v>
      </c>
      <c r="I95" s="55" t="s">
        <v>159</v>
      </c>
      <c r="J95" s="55" t="s">
        <v>204</v>
      </c>
      <c r="K95" s="55" t="s">
        <v>1124</v>
      </c>
      <c r="L95" s="55" t="s">
        <v>1220</v>
      </c>
      <c r="M95" s="55" t="s">
        <v>204</v>
      </c>
      <c r="N95" s="55" t="s">
        <v>1403</v>
      </c>
      <c r="O95" s="55" t="s">
        <v>1404</v>
      </c>
      <c r="P95" s="55" t="s">
        <v>204</v>
      </c>
      <c r="Q95" s="55" t="s">
        <v>1595</v>
      </c>
      <c r="R95" s="55" t="s">
        <v>1596</v>
      </c>
      <c r="S95" s="55" t="s">
        <v>204</v>
      </c>
      <c r="T95" s="55" t="s">
        <v>1787</v>
      </c>
      <c r="U95" s="55" t="s">
        <v>1788</v>
      </c>
    </row>
    <row r="96" spans="1:21" x14ac:dyDescent="0.3">
      <c r="A96" s="55"/>
      <c r="B96" s="55"/>
      <c r="C96" s="55"/>
      <c r="D96" s="55"/>
      <c r="E96" s="55" t="s">
        <v>1105</v>
      </c>
      <c r="F96" s="55" t="s">
        <v>450</v>
      </c>
      <c r="G96" s="55" t="s">
        <v>175</v>
      </c>
      <c r="H96" s="55" t="s">
        <v>177</v>
      </c>
      <c r="I96" s="55" t="s">
        <v>155</v>
      </c>
      <c r="J96" s="55" t="s">
        <v>175</v>
      </c>
      <c r="K96" s="55" t="s">
        <v>1125</v>
      </c>
      <c r="L96" s="55" t="s">
        <v>1221</v>
      </c>
      <c r="M96" s="55" t="s">
        <v>175</v>
      </c>
      <c r="N96" s="55" t="s">
        <v>1405</v>
      </c>
      <c r="O96" s="55" t="s">
        <v>1406</v>
      </c>
      <c r="P96" s="55" t="s">
        <v>175</v>
      </c>
      <c r="Q96" s="55" t="s">
        <v>1597</v>
      </c>
      <c r="R96" s="55" t="s">
        <v>1598</v>
      </c>
      <c r="S96" s="55" t="s">
        <v>175</v>
      </c>
      <c r="T96" s="55" t="s">
        <v>1789</v>
      </c>
      <c r="U96" s="55" t="s">
        <v>1790</v>
      </c>
    </row>
    <row r="97" spans="1:21" x14ac:dyDescent="0.3">
      <c r="A97" s="55"/>
      <c r="B97" s="55"/>
      <c r="C97" s="55"/>
      <c r="D97" s="55"/>
      <c r="E97" s="55" t="s">
        <v>1106</v>
      </c>
      <c r="F97" s="55" t="s">
        <v>453</v>
      </c>
      <c r="G97" s="55" t="s">
        <v>181</v>
      </c>
      <c r="H97" s="55" t="s">
        <v>174</v>
      </c>
      <c r="I97" s="55" t="s">
        <v>152</v>
      </c>
      <c r="J97" s="55" t="s">
        <v>181</v>
      </c>
      <c r="K97" s="55" t="s">
        <v>1126</v>
      </c>
      <c r="L97" s="55" t="s">
        <v>1222</v>
      </c>
      <c r="M97" s="55" t="s">
        <v>181</v>
      </c>
      <c r="N97" s="55" t="s">
        <v>1407</v>
      </c>
      <c r="O97" s="55" t="s">
        <v>1408</v>
      </c>
      <c r="P97" s="55" t="s">
        <v>181</v>
      </c>
      <c r="Q97" s="55" t="s">
        <v>1599</v>
      </c>
      <c r="R97" s="55" t="s">
        <v>1600</v>
      </c>
      <c r="S97" s="55" t="s">
        <v>181</v>
      </c>
      <c r="T97" s="55" t="s">
        <v>1791</v>
      </c>
      <c r="U97" s="55" t="s">
        <v>1792</v>
      </c>
    </row>
    <row r="98" spans="1:21" x14ac:dyDescent="0.3">
      <c r="A98" s="55"/>
      <c r="B98" s="55"/>
      <c r="C98" s="55"/>
      <c r="D98" s="55"/>
      <c r="E98" s="55" t="s">
        <v>1107</v>
      </c>
      <c r="F98" s="55" t="s">
        <v>457</v>
      </c>
      <c r="G98" s="55" t="s">
        <v>185</v>
      </c>
      <c r="H98" s="55" t="s">
        <v>176</v>
      </c>
      <c r="I98" s="55" t="s">
        <v>149</v>
      </c>
      <c r="J98" s="55" t="s">
        <v>185</v>
      </c>
      <c r="K98" s="55" t="s">
        <v>1127</v>
      </c>
      <c r="L98" s="55" t="s">
        <v>1223</v>
      </c>
      <c r="M98" s="55" t="s">
        <v>185</v>
      </c>
      <c r="N98" s="55" t="s">
        <v>1409</v>
      </c>
      <c r="O98" s="55" t="s">
        <v>1410</v>
      </c>
      <c r="P98" s="55" t="s">
        <v>185</v>
      </c>
      <c r="Q98" s="55" t="s">
        <v>1601</v>
      </c>
      <c r="R98" s="55" t="s">
        <v>1602</v>
      </c>
      <c r="S98" s="55" t="s">
        <v>185</v>
      </c>
      <c r="T98" s="55" t="s">
        <v>1793</v>
      </c>
      <c r="U98" s="55" t="s">
        <v>1794</v>
      </c>
    </row>
    <row r="99" spans="1:21" x14ac:dyDescent="0.3">
      <c r="A99" s="55"/>
      <c r="B99" s="55"/>
      <c r="C99" s="55"/>
      <c r="D99" s="55"/>
      <c r="E99" s="55" t="s">
        <v>1108</v>
      </c>
      <c r="F99" s="55" t="s">
        <v>460</v>
      </c>
      <c r="G99" s="55" t="s">
        <v>189</v>
      </c>
      <c r="H99" s="55" t="s">
        <v>154</v>
      </c>
      <c r="I99" s="55" t="s">
        <v>146</v>
      </c>
      <c r="J99" s="55" t="s">
        <v>189</v>
      </c>
      <c r="K99" s="55" t="s">
        <v>1128</v>
      </c>
      <c r="L99" s="55" t="s">
        <v>1224</v>
      </c>
      <c r="M99" s="55" t="s">
        <v>189</v>
      </c>
      <c r="N99" s="55" t="s">
        <v>1411</v>
      </c>
      <c r="O99" s="55" t="s">
        <v>1412</v>
      </c>
      <c r="P99" s="55" t="s">
        <v>189</v>
      </c>
      <c r="Q99" s="55" t="s">
        <v>1603</v>
      </c>
      <c r="R99" s="55" t="s">
        <v>1604</v>
      </c>
      <c r="S99" s="55" t="s">
        <v>189</v>
      </c>
      <c r="T99" s="55" t="s">
        <v>1795</v>
      </c>
      <c r="U99" s="55" t="s">
        <v>1796</v>
      </c>
    </row>
    <row r="100" spans="1:21" x14ac:dyDescent="0.3">
      <c r="A100" s="55"/>
      <c r="B100" s="55"/>
      <c r="C100" s="55"/>
      <c r="D100" s="55"/>
      <c r="E100" s="55" t="s">
        <v>1109</v>
      </c>
      <c r="F100" s="55" t="s">
        <v>463</v>
      </c>
      <c r="G100" s="55" t="s">
        <v>193</v>
      </c>
      <c r="H100" s="55" t="s">
        <v>164</v>
      </c>
      <c r="I100" s="55" t="s">
        <v>162</v>
      </c>
      <c r="J100" s="55" t="s">
        <v>193</v>
      </c>
      <c r="K100" s="55" t="s">
        <v>1129</v>
      </c>
      <c r="L100" s="55" t="s">
        <v>1225</v>
      </c>
      <c r="M100" s="55" t="s">
        <v>193</v>
      </c>
      <c r="N100" s="55" t="s">
        <v>1413</v>
      </c>
      <c r="O100" s="55" t="s">
        <v>1414</v>
      </c>
      <c r="P100" s="55" t="s">
        <v>193</v>
      </c>
      <c r="Q100" s="55" t="s">
        <v>1605</v>
      </c>
      <c r="R100" s="55" t="s">
        <v>1606</v>
      </c>
      <c r="S100" s="55" t="s">
        <v>193</v>
      </c>
      <c r="T100" s="55" t="s">
        <v>1797</v>
      </c>
      <c r="U100" s="55" t="s">
        <v>1798</v>
      </c>
    </row>
    <row r="101" spans="1:21" x14ac:dyDescent="0.3">
      <c r="A101" s="55"/>
      <c r="B101" s="55"/>
      <c r="C101" s="55"/>
      <c r="D101" s="55"/>
      <c r="E101" s="55" t="s">
        <v>1110</v>
      </c>
      <c r="F101" s="55" t="s">
        <v>466</v>
      </c>
      <c r="G101" s="55" t="s">
        <v>197</v>
      </c>
      <c r="H101" s="55" t="s">
        <v>171</v>
      </c>
      <c r="I101" s="55" t="s">
        <v>159</v>
      </c>
      <c r="J101" s="55" t="s">
        <v>197</v>
      </c>
      <c r="K101" s="55" t="s">
        <v>1130</v>
      </c>
      <c r="L101" s="55" t="s">
        <v>1226</v>
      </c>
      <c r="M101" s="55" t="s">
        <v>197</v>
      </c>
      <c r="N101" s="55" t="s">
        <v>1415</v>
      </c>
      <c r="O101" s="55" t="s">
        <v>1416</v>
      </c>
      <c r="P101" s="55" t="s">
        <v>197</v>
      </c>
      <c r="Q101" s="55" t="s">
        <v>1607</v>
      </c>
      <c r="R101" s="55" t="s">
        <v>1608</v>
      </c>
      <c r="S101" s="55" t="s">
        <v>197</v>
      </c>
      <c r="T101" s="55" t="s">
        <v>1799</v>
      </c>
      <c r="U101" s="55" t="s">
        <v>1800</v>
      </c>
    </row>
    <row r="102" spans="1:21" x14ac:dyDescent="0.3">
      <c r="A102" s="55"/>
      <c r="B102" s="55"/>
      <c r="C102" s="55"/>
      <c r="D102" s="55"/>
      <c r="E102" s="55" t="s">
        <v>1111</v>
      </c>
      <c r="F102" s="55" t="s">
        <v>469</v>
      </c>
      <c r="G102" s="55" t="s">
        <v>201</v>
      </c>
      <c r="H102" s="55" t="s">
        <v>166</v>
      </c>
      <c r="I102" s="55" t="s">
        <v>156</v>
      </c>
      <c r="J102" s="55" t="s">
        <v>201</v>
      </c>
      <c r="K102" s="55" t="s">
        <v>1131</v>
      </c>
      <c r="L102" s="55" t="s">
        <v>1227</v>
      </c>
      <c r="M102" s="55" t="s">
        <v>201</v>
      </c>
      <c r="N102" s="55" t="s">
        <v>1417</v>
      </c>
      <c r="O102" s="55" t="s">
        <v>1418</v>
      </c>
      <c r="P102" s="55" t="s">
        <v>201</v>
      </c>
      <c r="Q102" s="55" t="s">
        <v>1609</v>
      </c>
      <c r="R102" s="55" t="s">
        <v>1610</v>
      </c>
      <c r="S102" s="55" t="s">
        <v>201</v>
      </c>
      <c r="T102" s="55" t="s">
        <v>1801</v>
      </c>
      <c r="U102" s="55" t="s">
        <v>1802</v>
      </c>
    </row>
    <row r="103" spans="1:21" x14ac:dyDescent="0.3">
      <c r="A103" s="55"/>
      <c r="B103" s="55"/>
      <c r="C103" s="55"/>
      <c r="D103" s="55"/>
      <c r="E103" s="55" t="s">
        <v>1112</v>
      </c>
      <c r="F103" s="55" t="s">
        <v>472</v>
      </c>
      <c r="G103" s="55" t="s">
        <v>205</v>
      </c>
      <c r="H103" s="55" t="s">
        <v>169</v>
      </c>
      <c r="I103" s="55" t="s">
        <v>167</v>
      </c>
      <c r="J103" s="55" t="s">
        <v>205</v>
      </c>
      <c r="K103" s="55" t="s">
        <v>1132</v>
      </c>
      <c r="L103" s="55" t="s">
        <v>1228</v>
      </c>
      <c r="M103" s="55" t="s">
        <v>205</v>
      </c>
      <c r="N103" s="55" t="s">
        <v>1419</v>
      </c>
      <c r="O103" s="55" t="s">
        <v>1420</v>
      </c>
      <c r="P103" s="55" t="s">
        <v>205</v>
      </c>
      <c r="Q103" s="55" t="s">
        <v>1611</v>
      </c>
      <c r="R103" s="55" t="s">
        <v>1612</v>
      </c>
      <c r="S103" s="55" t="s">
        <v>205</v>
      </c>
      <c r="T103" s="55" t="s">
        <v>1803</v>
      </c>
      <c r="U103" s="55" t="s">
        <v>1804</v>
      </c>
    </row>
    <row r="104" spans="1:21" x14ac:dyDescent="0.3">
      <c r="A104" s="55"/>
      <c r="B104" s="55"/>
      <c r="C104" s="55"/>
      <c r="D104" s="55"/>
      <c r="E104" s="55" t="s">
        <v>1113</v>
      </c>
      <c r="F104" s="55" t="s">
        <v>475</v>
      </c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</row>
    <row r="105" spans="1:21" x14ac:dyDescent="0.3">
      <c r="A105" s="55"/>
      <c r="B105" s="55"/>
      <c r="C105" s="55"/>
      <c r="D105" s="55"/>
      <c r="E105" s="55" t="s">
        <v>1114</v>
      </c>
      <c r="F105" s="55" t="s">
        <v>375</v>
      </c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</row>
    <row r="106" spans="1:21" x14ac:dyDescent="0.3">
      <c r="A106" s="55"/>
      <c r="B106" s="55"/>
      <c r="C106" s="55"/>
      <c r="D106" s="55"/>
      <c r="E106" s="55" t="s">
        <v>1115</v>
      </c>
      <c r="F106" s="55" t="s">
        <v>478</v>
      </c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</row>
    <row r="107" spans="1:21" x14ac:dyDescent="0.3">
      <c r="A107" s="55"/>
      <c r="B107" s="55"/>
      <c r="C107" s="55"/>
      <c r="D107" s="55"/>
      <c r="E107" s="55" t="s">
        <v>1116</v>
      </c>
      <c r="F107" s="55" t="s">
        <v>481</v>
      </c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</row>
    <row r="108" spans="1:21" x14ac:dyDescent="0.3">
      <c r="A108" s="55"/>
      <c r="B108" s="55"/>
      <c r="C108" s="55"/>
      <c r="D108" s="55"/>
      <c r="E108" s="55" t="s">
        <v>1117</v>
      </c>
      <c r="F108" s="55" t="s">
        <v>297</v>
      </c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</row>
    <row r="109" spans="1:21" x14ac:dyDescent="0.3">
      <c r="A109" s="55"/>
      <c r="B109" s="55"/>
      <c r="C109" s="55"/>
      <c r="D109" s="55"/>
      <c r="E109" s="55" t="s">
        <v>1118</v>
      </c>
      <c r="F109" s="55" t="s">
        <v>483</v>
      </c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</row>
    <row r="110" spans="1:21" x14ac:dyDescent="0.3">
      <c r="A110" s="55"/>
      <c r="B110" s="55"/>
      <c r="C110" s="55"/>
      <c r="D110" s="55"/>
      <c r="E110" s="55" t="s">
        <v>1119</v>
      </c>
      <c r="F110" s="55" t="s">
        <v>443</v>
      </c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</row>
    <row r="111" spans="1:21" x14ac:dyDescent="0.3">
      <c r="A111" s="55"/>
      <c r="B111" s="55"/>
      <c r="C111" s="55"/>
      <c r="D111" s="55"/>
      <c r="E111" s="55" t="s">
        <v>1120</v>
      </c>
      <c r="F111" s="55" t="s">
        <v>284</v>
      </c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</row>
    <row r="112" spans="1:21" x14ac:dyDescent="0.3">
      <c r="A112" s="55"/>
      <c r="B112" s="55"/>
      <c r="C112" s="55"/>
      <c r="D112" s="55"/>
      <c r="E112" s="55" t="s">
        <v>1121</v>
      </c>
      <c r="F112" s="55" t="s">
        <v>485</v>
      </c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</row>
    <row r="113" spans="1:21" x14ac:dyDescent="0.3">
      <c r="A113" s="55"/>
      <c r="B113" s="55"/>
      <c r="C113" s="55"/>
      <c r="D113" s="55"/>
      <c r="E113" s="55" t="s">
        <v>1122</v>
      </c>
      <c r="F113" s="55" t="s">
        <v>455</v>
      </c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</row>
    <row r="114" spans="1:21" x14ac:dyDescent="0.3">
      <c r="A114" s="55"/>
      <c r="B114" s="55"/>
      <c r="C114" s="55"/>
      <c r="D114" s="55"/>
      <c r="E114" s="55" t="s">
        <v>1123</v>
      </c>
      <c r="F114" s="55" t="s">
        <v>489</v>
      </c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</row>
    <row r="115" spans="1:21" x14ac:dyDescent="0.3">
      <c r="A115" s="55"/>
      <c r="B115" s="55"/>
      <c r="C115" s="55"/>
      <c r="D115" s="55"/>
      <c r="E115" s="55" t="s">
        <v>1124</v>
      </c>
      <c r="F115" s="55" t="s">
        <v>493</v>
      </c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</row>
    <row r="116" spans="1:21" x14ac:dyDescent="0.3">
      <c r="A116" s="55"/>
      <c r="B116" s="55"/>
      <c r="C116" s="55"/>
      <c r="D116" s="55"/>
      <c r="E116" s="55" t="s">
        <v>1125</v>
      </c>
      <c r="F116" s="55" t="s">
        <v>352</v>
      </c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</row>
    <row r="117" spans="1:21" x14ac:dyDescent="0.3">
      <c r="A117" s="55"/>
      <c r="B117" s="55"/>
      <c r="C117" s="55"/>
      <c r="D117" s="55"/>
      <c r="E117" s="55" t="s">
        <v>1126</v>
      </c>
      <c r="F117" s="55" t="s">
        <v>498</v>
      </c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</row>
    <row r="118" spans="1:21" x14ac:dyDescent="0.3">
      <c r="A118" s="55"/>
      <c r="B118" s="55"/>
      <c r="C118" s="55"/>
      <c r="D118" s="55"/>
      <c r="E118" s="55" t="s">
        <v>1127</v>
      </c>
      <c r="F118" s="55" t="s">
        <v>502</v>
      </c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</row>
    <row r="119" spans="1:21" x14ac:dyDescent="0.3">
      <c r="A119" s="55"/>
      <c r="B119" s="55"/>
      <c r="C119" s="55"/>
      <c r="D119" s="55"/>
      <c r="E119" s="55" t="s">
        <v>1128</v>
      </c>
      <c r="F119" s="55" t="s">
        <v>444</v>
      </c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</row>
    <row r="120" spans="1:21" x14ac:dyDescent="0.3">
      <c r="A120" s="55"/>
      <c r="B120" s="55"/>
      <c r="C120" s="55"/>
      <c r="D120" s="55"/>
      <c r="E120" s="55" t="s">
        <v>1129</v>
      </c>
      <c r="F120" s="55" t="s">
        <v>507</v>
      </c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</row>
    <row r="121" spans="1:21" x14ac:dyDescent="0.3">
      <c r="A121" s="55"/>
      <c r="B121" s="55"/>
      <c r="C121" s="55"/>
      <c r="D121" s="55"/>
      <c r="E121" s="55" t="s">
        <v>1130</v>
      </c>
      <c r="F121" s="55" t="s">
        <v>510</v>
      </c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</row>
    <row r="122" spans="1:21" x14ac:dyDescent="0.3">
      <c r="A122" s="55"/>
      <c r="B122" s="55"/>
      <c r="C122" s="55"/>
      <c r="D122" s="55"/>
      <c r="E122" s="55" t="s">
        <v>1131</v>
      </c>
      <c r="F122" s="55" t="s">
        <v>514</v>
      </c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</row>
    <row r="123" spans="1:21" x14ac:dyDescent="0.3">
      <c r="A123" s="55"/>
      <c r="B123" s="55"/>
      <c r="C123" s="55"/>
      <c r="D123" s="55"/>
      <c r="E123" s="55" t="s">
        <v>1132</v>
      </c>
      <c r="F123" s="55" t="s">
        <v>516</v>
      </c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</row>
    <row r="124" spans="1:21" x14ac:dyDescent="0.3">
      <c r="A124" s="55"/>
      <c r="B124" s="55"/>
      <c r="C124" s="55"/>
      <c r="D124" s="55"/>
      <c r="E124" s="55" t="s">
        <v>1133</v>
      </c>
      <c r="F124" s="55" t="s">
        <v>269</v>
      </c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</row>
    <row r="125" spans="1:21" x14ac:dyDescent="0.3">
      <c r="A125" s="55"/>
      <c r="B125" s="55"/>
      <c r="C125" s="55"/>
      <c r="D125" s="55"/>
      <c r="E125" s="55" t="s">
        <v>1134</v>
      </c>
      <c r="F125" s="55" t="s">
        <v>271</v>
      </c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</row>
    <row r="126" spans="1:21" x14ac:dyDescent="0.3">
      <c r="A126" s="55"/>
      <c r="B126" s="55"/>
      <c r="C126" s="55"/>
      <c r="D126" s="55"/>
      <c r="E126" s="55" t="s">
        <v>1135</v>
      </c>
      <c r="F126" s="55" t="s">
        <v>273</v>
      </c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</row>
    <row r="127" spans="1:21" x14ac:dyDescent="0.3">
      <c r="A127" s="55"/>
      <c r="B127" s="55"/>
      <c r="C127" s="55"/>
      <c r="D127" s="55"/>
      <c r="E127" s="55" t="s">
        <v>1136</v>
      </c>
      <c r="F127" s="55" t="s">
        <v>277</v>
      </c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</row>
    <row r="128" spans="1:21" x14ac:dyDescent="0.3">
      <c r="A128" s="55"/>
      <c r="B128" s="55"/>
      <c r="C128" s="55"/>
      <c r="D128" s="55"/>
      <c r="E128" s="55" t="s">
        <v>1137</v>
      </c>
      <c r="F128" s="55" t="s">
        <v>280</v>
      </c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</row>
    <row r="129" spans="1:21" x14ac:dyDescent="0.3">
      <c r="A129" s="55"/>
      <c r="B129" s="55"/>
      <c r="C129" s="55"/>
      <c r="D129" s="55"/>
      <c r="E129" s="55" t="s">
        <v>1138</v>
      </c>
      <c r="F129" s="55" t="s">
        <v>283</v>
      </c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</row>
    <row r="130" spans="1:21" x14ac:dyDescent="0.3">
      <c r="A130" s="55"/>
      <c r="B130" s="55"/>
      <c r="C130" s="55"/>
      <c r="D130" s="55"/>
      <c r="E130" s="55" t="s">
        <v>1139</v>
      </c>
      <c r="F130" s="55" t="s">
        <v>287</v>
      </c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</row>
    <row r="131" spans="1:21" x14ac:dyDescent="0.3">
      <c r="A131" s="55"/>
      <c r="B131" s="55"/>
      <c r="C131" s="55"/>
      <c r="D131" s="55"/>
      <c r="E131" s="55" t="s">
        <v>1140</v>
      </c>
      <c r="F131" s="55" t="s">
        <v>289</v>
      </c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</row>
    <row r="132" spans="1:21" x14ac:dyDescent="0.3">
      <c r="A132" s="55"/>
      <c r="B132" s="55"/>
      <c r="C132" s="55"/>
      <c r="D132" s="55"/>
      <c r="E132" s="55" t="s">
        <v>1141</v>
      </c>
      <c r="F132" s="55" t="s">
        <v>292</v>
      </c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</row>
    <row r="133" spans="1:21" x14ac:dyDescent="0.3">
      <c r="A133" s="55"/>
      <c r="B133" s="55"/>
      <c r="C133" s="55"/>
      <c r="D133" s="55"/>
      <c r="E133" s="55" t="s">
        <v>1142</v>
      </c>
      <c r="F133" s="55" t="s">
        <v>296</v>
      </c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</row>
    <row r="134" spans="1:21" x14ac:dyDescent="0.3">
      <c r="A134" s="55"/>
      <c r="B134" s="55"/>
      <c r="C134" s="55"/>
      <c r="D134" s="55"/>
      <c r="E134" s="55" t="s">
        <v>1143</v>
      </c>
      <c r="F134" s="55" t="s">
        <v>300</v>
      </c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</row>
    <row r="135" spans="1:21" x14ac:dyDescent="0.3">
      <c r="A135" s="55"/>
      <c r="B135" s="55"/>
      <c r="C135" s="55"/>
      <c r="D135" s="55"/>
      <c r="E135" s="55" t="s">
        <v>1144</v>
      </c>
      <c r="F135" s="55" t="s">
        <v>303</v>
      </c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</row>
    <row r="136" spans="1:21" x14ac:dyDescent="0.3">
      <c r="A136" s="55"/>
      <c r="B136" s="55"/>
      <c r="C136" s="55"/>
      <c r="D136" s="55"/>
      <c r="E136" s="55" t="s">
        <v>1145</v>
      </c>
      <c r="F136" s="55" t="s">
        <v>306</v>
      </c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</row>
    <row r="137" spans="1:21" x14ac:dyDescent="0.3">
      <c r="A137" s="55"/>
      <c r="B137" s="55"/>
      <c r="C137" s="55"/>
      <c r="D137" s="55"/>
      <c r="E137" s="55" t="s">
        <v>1146</v>
      </c>
      <c r="F137" s="55" t="s">
        <v>308</v>
      </c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</row>
    <row r="138" spans="1:21" x14ac:dyDescent="0.3">
      <c r="A138" s="55"/>
      <c r="B138" s="55"/>
      <c r="C138" s="55"/>
      <c r="D138" s="55"/>
      <c r="E138" s="55" t="s">
        <v>1147</v>
      </c>
      <c r="F138" s="55" t="s">
        <v>310</v>
      </c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</row>
    <row r="139" spans="1:21" x14ac:dyDescent="0.3">
      <c r="A139" s="55"/>
      <c r="B139" s="55"/>
      <c r="C139" s="55"/>
      <c r="D139" s="55"/>
      <c r="E139" s="55" t="s">
        <v>1148</v>
      </c>
      <c r="F139" s="55" t="s">
        <v>313</v>
      </c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</row>
    <row r="140" spans="1:21" x14ac:dyDescent="0.3">
      <c r="A140" s="55"/>
      <c r="B140" s="55"/>
      <c r="C140" s="55"/>
      <c r="D140" s="55"/>
      <c r="E140" s="55" t="s">
        <v>1149</v>
      </c>
      <c r="F140" s="55" t="s">
        <v>315</v>
      </c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</row>
    <row r="141" spans="1:21" x14ac:dyDescent="0.3">
      <c r="A141" s="55"/>
      <c r="B141" s="55"/>
      <c r="C141" s="55"/>
      <c r="D141" s="55"/>
      <c r="E141" s="55" t="s">
        <v>1150</v>
      </c>
      <c r="F141" s="55" t="s">
        <v>318</v>
      </c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</row>
    <row r="142" spans="1:21" x14ac:dyDescent="0.3">
      <c r="A142" s="55"/>
      <c r="B142" s="55"/>
      <c r="C142" s="55"/>
      <c r="D142" s="55"/>
      <c r="E142" s="55" t="s">
        <v>1151</v>
      </c>
      <c r="F142" s="55" t="s">
        <v>316</v>
      </c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</row>
    <row r="143" spans="1:21" x14ac:dyDescent="0.3">
      <c r="A143" s="55"/>
      <c r="B143" s="55"/>
      <c r="C143" s="55"/>
      <c r="D143" s="55"/>
      <c r="E143" s="55" t="s">
        <v>1152</v>
      </c>
      <c r="F143" s="55" t="s">
        <v>321</v>
      </c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</row>
    <row r="144" spans="1:21" x14ac:dyDescent="0.3">
      <c r="A144" s="55"/>
      <c r="B144" s="55"/>
      <c r="C144" s="55"/>
      <c r="D144" s="55"/>
      <c r="E144" s="55" t="s">
        <v>1153</v>
      </c>
      <c r="F144" s="55" t="s">
        <v>324</v>
      </c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55"/>
    </row>
    <row r="145" spans="1:21" x14ac:dyDescent="0.3">
      <c r="A145" s="55"/>
      <c r="B145" s="55"/>
      <c r="C145" s="55"/>
      <c r="D145" s="55"/>
      <c r="E145" s="55" t="s">
        <v>1154</v>
      </c>
      <c r="F145" s="55" t="s">
        <v>328</v>
      </c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</row>
    <row r="146" spans="1:21" x14ac:dyDescent="0.3">
      <c r="A146" s="55"/>
      <c r="B146" s="55"/>
      <c r="C146" s="55"/>
      <c r="D146" s="55"/>
      <c r="E146" s="55" t="s">
        <v>1155</v>
      </c>
      <c r="F146" s="55" t="s">
        <v>330</v>
      </c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55"/>
      <c r="U146" s="55"/>
    </row>
    <row r="147" spans="1:21" x14ac:dyDescent="0.3">
      <c r="A147" s="55"/>
      <c r="B147" s="55"/>
      <c r="C147" s="55"/>
      <c r="D147" s="55"/>
      <c r="E147" s="55" t="s">
        <v>1156</v>
      </c>
      <c r="F147" s="55" t="s">
        <v>333</v>
      </c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</row>
    <row r="148" spans="1:21" x14ac:dyDescent="0.3">
      <c r="A148" s="55"/>
      <c r="B148" s="55"/>
      <c r="C148" s="55"/>
      <c r="D148" s="55"/>
      <c r="E148" s="55" t="s">
        <v>1157</v>
      </c>
      <c r="F148" s="55" t="s">
        <v>337</v>
      </c>
      <c r="G148" s="55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55"/>
      <c r="U148" s="55"/>
    </row>
    <row r="149" spans="1:21" x14ac:dyDescent="0.3">
      <c r="A149" s="55"/>
      <c r="B149" s="55"/>
      <c r="C149" s="55"/>
      <c r="D149" s="55"/>
      <c r="E149" s="55" t="s">
        <v>1158</v>
      </c>
      <c r="F149" s="55" t="s">
        <v>341</v>
      </c>
      <c r="G149" s="5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</row>
    <row r="150" spans="1:21" x14ac:dyDescent="0.3">
      <c r="A150" s="55"/>
      <c r="B150" s="55"/>
      <c r="C150" s="55"/>
      <c r="D150" s="55"/>
      <c r="E150" s="55" t="s">
        <v>1159</v>
      </c>
      <c r="F150" s="55" t="s">
        <v>344</v>
      </c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</row>
    <row r="151" spans="1:21" x14ac:dyDescent="0.3">
      <c r="A151" s="55"/>
      <c r="B151" s="55"/>
      <c r="C151" s="55"/>
      <c r="D151" s="55"/>
      <c r="E151" s="55" t="s">
        <v>1160</v>
      </c>
      <c r="F151" s="55" t="s">
        <v>347</v>
      </c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</row>
    <row r="152" spans="1:21" x14ac:dyDescent="0.3">
      <c r="A152" s="55"/>
      <c r="B152" s="55"/>
      <c r="C152" s="55"/>
      <c r="D152" s="55"/>
      <c r="E152" s="55" t="s">
        <v>1161</v>
      </c>
      <c r="F152" s="55" t="s">
        <v>349</v>
      </c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</row>
    <row r="153" spans="1:21" x14ac:dyDescent="0.3">
      <c r="A153" s="55"/>
      <c r="B153" s="55"/>
      <c r="C153" s="55"/>
      <c r="D153" s="55"/>
      <c r="E153" s="55" t="s">
        <v>1162</v>
      </c>
      <c r="F153" s="55" t="s">
        <v>275</v>
      </c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U153" s="55"/>
    </row>
    <row r="154" spans="1:21" x14ac:dyDescent="0.3">
      <c r="A154" s="55"/>
      <c r="B154" s="55"/>
      <c r="C154" s="55"/>
      <c r="D154" s="55"/>
      <c r="E154" s="55" t="s">
        <v>1163</v>
      </c>
      <c r="F154" s="55" t="s">
        <v>351</v>
      </c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</row>
    <row r="155" spans="1:21" x14ac:dyDescent="0.3">
      <c r="A155" s="55"/>
      <c r="B155" s="55"/>
      <c r="C155" s="55"/>
      <c r="D155" s="55"/>
      <c r="E155" s="55" t="s">
        <v>1164</v>
      </c>
      <c r="F155" s="55" t="s">
        <v>298</v>
      </c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</row>
    <row r="156" spans="1:21" x14ac:dyDescent="0.3">
      <c r="A156" s="55"/>
      <c r="B156" s="55"/>
      <c r="C156" s="55"/>
      <c r="D156" s="55"/>
      <c r="E156" s="55" t="s">
        <v>1165</v>
      </c>
      <c r="F156" s="55" t="s">
        <v>355</v>
      </c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</row>
    <row r="157" spans="1:21" x14ac:dyDescent="0.3">
      <c r="A157" s="55"/>
      <c r="B157" s="55"/>
      <c r="C157" s="55"/>
      <c r="D157" s="55"/>
      <c r="E157" s="55" t="s">
        <v>1166</v>
      </c>
      <c r="F157" s="55" t="s">
        <v>358</v>
      </c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</row>
    <row r="158" spans="1:21" x14ac:dyDescent="0.3">
      <c r="A158" s="55"/>
      <c r="B158" s="55"/>
      <c r="C158" s="55"/>
      <c r="D158" s="55"/>
      <c r="E158" s="55" t="s">
        <v>1167</v>
      </c>
      <c r="F158" s="55" t="s">
        <v>361</v>
      </c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</row>
    <row r="159" spans="1:21" x14ac:dyDescent="0.3">
      <c r="A159" s="55"/>
      <c r="B159" s="55"/>
      <c r="C159" s="55"/>
      <c r="D159" s="55"/>
      <c r="E159" s="55" t="s">
        <v>1168</v>
      </c>
      <c r="F159" s="55" t="s">
        <v>363</v>
      </c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</row>
    <row r="160" spans="1:21" x14ac:dyDescent="0.3">
      <c r="A160" s="55"/>
      <c r="B160" s="55"/>
      <c r="C160" s="55"/>
      <c r="D160" s="55"/>
      <c r="E160" s="55" t="s">
        <v>1169</v>
      </c>
      <c r="F160" s="55" t="s">
        <v>365</v>
      </c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</row>
    <row r="161" spans="1:21" x14ac:dyDescent="0.3">
      <c r="A161" s="55"/>
      <c r="B161" s="55"/>
      <c r="C161" s="55"/>
      <c r="D161" s="55"/>
      <c r="E161" s="55" t="s">
        <v>1170</v>
      </c>
      <c r="F161" s="55" t="s">
        <v>367</v>
      </c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</row>
    <row r="162" spans="1:21" x14ac:dyDescent="0.3">
      <c r="A162" s="55"/>
      <c r="B162" s="55"/>
      <c r="C162" s="55"/>
      <c r="D162" s="55"/>
      <c r="E162" s="55" t="s">
        <v>1171</v>
      </c>
      <c r="F162" s="55" t="s">
        <v>370</v>
      </c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</row>
    <row r="163" spans="1:21" x14ac:dyDescent="0.3">
      <c r="A163" s="55"/>
      <c r="B163" s="55"/>
      <c r="C163" s="55"/>
      <c r="D163" s="55"/>
      <c r="E163" s="55" t="s">
        <v>1172</v>
      </c>
      <c r="F163" s="55" t="s">
        <v>374</v>
      </c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</row>
    <row r="164" spans="1:21" x14ac:dyDescent="0.3">
      <c r="A164" s="55"/>
      <c r="B164" s="55"/>
      <c r="C164" s="55"/>
      <c r="D164" s="55"/>
      <c r="E164" s="55" t="s">
        <v>1173</v>
      </c>
      <c r="F164" s="55" t="s">
        <v>377</v>
      </c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</row>
    <row r="165" spans="1:21" x14ac:dyDescent="0.3">
      <c r="A165" s="55"/>
      <c r="B165" s="55"/>
      <c r="C165" s="55"/>
      <c r="D165" s="55"/>
      <c r="E165" s="55" t="s">
        <v>1174</v>
      </c>
      <c r="F165" s="55" t="s">
        <v>379</v>
      </c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</row>
    <row r="166" spans="1:21" x14ac:dyDescent="0.3">
      <c r="A166" s="55"/>
      <c r="B166" s="55"/>
      <c r="C166" s="55"/>
      <c r="D166" s="55"/>
      <c r="E166" s="55" t="s">
        <v>1175</v>
      </c>
      <c r="F166" s="55" t="s">
        <v>335</v>
      </c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</row>
    <row r="167" spans="1:21" x14ac:dyDescent="0.3">
      <c r="A167" s="55"/>
      <c r="B167" s="55"/>
      <c r="C167" s="55"/>
      <c r="D167" s="55"/>
      <c r="E167" s="55" t="s">
        <v>1176</v>
      </c>
      <c r="F167" s="55" t="s">
        <v>383</v>
      </c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55"/>
      <c r="U167" s="55"/>
    </row>
    <row r="168" spans="1:21" x14ac:dyDescent="0.3">
      <c r="A168" s="55"/>
      <c r="B168" s="55"/>
      <c r="C168" s="55"/>
      <c r="D168" s="55"/>
      <c r="E168" s="55" t="s">
        <v>1177</v>
      </c>
      <c r="F168" s="55" t="s">
        <v>385</v>
      </c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</row>
    <row r="169" spans="1:21" x14ac:dyDescent="0.3">
      <c r="A169" s="55"/>
      <c r="B169" s="55"/>
      <c r="C169" s="55"/>
      <c r="D169" s="55"/>
      <c r="E169" s="55" t="s">
        <v>1178</v>
      </c>
      <c r="F169" s="55" t="s">
        <v>387</v>
      </c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55"/>
      <c r="U169" s="55"/>
    </row>
    <row r="170" spans="1:21" x14ac:dyDescent="0.3">
      <c r="A170" s="55"/>
      <c r="B170" s="55"/>
      <c r="C170" s="55"/>
      <c r="D170" s="55"/>
      <c r="E170" s="55" t="s">
        <v>1179</v>
      </c>
      <c r="F170" s="55" t="s">
        <v>389</v>
      </c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</row>
    <row r="171" spans="1:21" x14ac:dyDescent="0.3">
      <c r="A171" s="55"/>
      <c r="B171" s="55"/>
      <c r="C171" s="55"/>
      <c r="D171" s="55"/>
      <c r="E171" s="55" t="s">
        <v>1180</v>
      </c>
      <c r="F171" s="55" t="s">
        <v>392</v>
      </c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</row>
    <row r="172" spans="1:21" x14ac:dyDescent="0.3">
      <c r="A172" s="55"/>
      <c r="B172" s="55"/>
      <c r="C172" s="55"/>
      <c r="D172" s="55"/>
      <c r="E172" s="55" t="s">
        <v>1181</v>
      </c>
      <c r="F172" s="55" t="s">
        <v>394</v>
      </c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55"/>
    </row>
    <row r="173" spans="1:21" x14ac:dyDescent="0.3">
      <c r="A173" s="55"/>
      <c r="B173" s="55"/>
      <c r="C173" s="55"/>
      <c r="D173" s="55"/>
      <c r="E173" s="55" t="s">
        <v>1182</v>
      </c>
      <c r="F173" s="55" t="s">
        <v>397</v>
      </c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</row>
    <row r="174" spans="1:21" x14ac:dyDescent="0.3">
      <c r="A174" s="55"/>
      <c r="B174" s="55"/>
      <c r="C174" s="55"/>
      <c r="D174" s="55"/>
      <c r="E174" s="55" t="s">
        <v>1183</v>
      </c>
      <c r="F174" s="55" t="s">
        <v>400</v>
      </c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</row>
    <row r="175" spans="1:21" x14ac:dyDescent="0.3">
      <c r="A175" s="55"/>
      <c r="B175" s="55"/>
      <c r="C175" s="55"/>
      <c r="D175" s="55"/>
      <c r="E175" s="55" t="s">
        <v>1184</v>
      </c>
      <c r="F175" s="55" t="s">
        <v>403</v>
      </c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55"/>
      <c r="T175" s="55"/>
      <c r="U175" s="55"/>
    </row>
    <row r="176" spans="1:21" x14ac:dyDescent="0.3">
      <c r="A176" s="55"/>
      <c r="B176" s="55"/>
      <c r="C176" s="55"/>
      <c r="D176" s="55"/>
      <c r="E176" s="55" t="s">
        <v>1185</v>
      </c>
      <c r="F176" s="55" t="s">
        <v>406</v>
      </c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</row>
    <row r="177" spans="1:21" x14ac:dyDescent="0.3">
      <c r="A177" s="55"/>
      <c r="B177" s="55"/>
      <c r="C177" s="55"/>
      <c r="D177" s="55"/>
      <c r="E177" s="55" t="s">
        <v>1186</v>
      </c>
      <c r="F177" s="55" t="s">
        <v>409</v>
      </c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55"/>
      <c r="U177" s="55"/>
    </row>
    <row r="178" spans="1:21" x14ac:dyDescent="0.3">
      <c r="A178" s="55"/>
      <c r="B178" s="55"/>
      <c r="C178" s="55"/>
      <c r="D178" s="55"/>
      <c r="E178" s="55" t="s">
        <v>1187</v>
      </c>
      <c r="F178" s="55" t="s">
        <v>412</v>
      </c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</row>
    <row r="179" spans="1:21" x14ac:dyDescent="0.3">
      <c r="A179" s="55"/>
      <c r="B179" s="55"/>
      <c r="C179" s="55"/>
      <c r="D179" s="55"/>
      <c r="E179" s="55" t="s">
        <v>1188</v>
      </c>
      <c r="F179" s="55" t="s">
        <v>416</v>
      </c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5"/>
      <c r="U179" s="55"/>
    </row>
    <row r="180" spans="1:21" x14ac:dyDescent="0.3">
      <c r="A180" s="55"/>
      <c r="B180" s="55"/>
      <c r="C180" s="55"/>
      <c r="D180" s="55"/>
      <c r="E180" s="55" t="s">
        <v>1189</v>
      </c>
      <c r="F180" s="55" t="s">
        <v>420</v>
      </c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</row>
    <row r="181" spans="1:21" x14ac:dyDescent="0.3">
      <c r="A181" s="55"/>
      <c r="B181" s="55"/>
      <c r="C181" s="55"/>
      <c r="D181" s="55"/>
      <c r="E181" s="55" t="s">
        <v>1190</v>
      </c>
      <c r="F181" s="55" t="s">
        <v>422</v>
      </c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55"/>
      <c r="U181" s="55"/>
    </row>
    <row r="182" spans="1:21" x14ac:dyDescent="0.3">
      <c r="A182" s="55"/>
      <c r="B182" s="55"/>
      <c r="C182" s="55"/>
      <c r="D182" s="55"/>
      <c r="E182" s="55" t="s">
        <v>1191</v>
      </c>
      <c r="F182" s="55" t="s">
        <v>425</v>
      </c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</row>
    <row r="183" spans="1:21" x14ac:dyDescent="0.3">
      <c r="A183" s="55"/>
      <c r="B183" s="55"/>
      <c r="C183" s="55"/>
      <c r="D183" s="55"/>
      <c r="E183" s="55" t="s">
        <v>1192</v>
      </c>
      <c r="F183" s="55" t="s">
        <v>429</v>
      </c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55"/>
      <c r="U183" s="55"/>
    </row>
    <row r="184" spans="1:21" x14ac:dyDescent="0.3">
      <c r="A184" s="55"/>
      <c r="B184" s="55"/>
      <c r="C184" s="55"/>
      <c r="D184" s="55"/>
      <c r="E184" s="55" t="s">
        <v>1193</v>
      </c>
      <c r="F184" s="55" t="s">
        <v>432</v>
      </c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</row>
    <row r="185" spans="1:21" x14ac:dyDescent="0.3">
      <c r="A185" s="55"/>
      <c r="B185" s="55"/>
      <c r="C185" s="55"/>
      <c r="D185" s="55"/>
      <c r="E185" s="55" t="s">
        <v>1194</v>
      </c>
      <c r="F185" s="55" t="s">
        <v>434</v>
      </c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55"/>
      <c r="U185" s="55"/>
    </row>
    <row r="186" spans="1:21" x14ac:dyDescent="0.3">
      <c r="A186" s="55"/>
      <c r="B186" s="55"/>
      <c r="C186" s="55"/>
      <c r="D186" s="55"/>
      <c r="E186" s="55" t="s">
        <v>1195</v>
      </c>
      <c r="F186" s="55" t="s">
        <v>437</v>
      </c>
      <c r="G186" s="55"/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55"/>
      <c r="T186" s="55"/>
      <c r="U186" s="55"/>
    </row>
    <row r="187" spans="1:21" x14ac:dyDescent="0.3">
      <c r="A187" s="55"/>
      <c r="B187" s="55"/>
      <c r="C187" s="55"/>
      <c r="D187" s="55"/>
      <c r="E187" s="55" t="s">
        <v>1196</v>
      </c>
      <c r="F187" s="55" t="s">
        <v>439</v>
      </c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55"/>
      <c r="U187" s="55"/>
    </row>
    <row r="188" spans="1:21" x14ac:dyDescent="0.3">
      <c r="A188" s="55"/>
      <c r="B188" s="55"/>
      <c r="C188" s="55"/>
      <c r="D188" s="55"/>
      <c r="E188" s="55" t="s">
        <v>1197</v>
      </c>
      <c r="F188" s="55" t="s">
        <v>442</v>
      </c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55"/>
      <c r="U188" s="55"/>
    </row>
    <row r="189" spans="1:21" x14ac:dyDescent="0.3">
      <c r="A189" s="55"/>
      <c r="B189" s="55"/>
      <c r="C189" s="55"/>
      <c r="D189" s="55"/>
      <c r="E189" s="55" t="s">
        <v>1198</v>
      </c>
      <c r="F189" s="55" t="s">
        <v>446</v>
      </c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55"/>
      <c r="U189" s="55"/>
    </row>
    <row r="190" spans="1:21" x14ac:dyDescent="0.3">
      <c r="A190" s="55"/>
      <c r="B190" s="55"/>
      <c r="C190" s="55"/>
      <c r="D190" s="55"/>
      <c r="E190" s="55" t="s">
        <v>1199</v>
      </c>
      <c r="F190" s="55" t="s">
        <v>404</v>
      </c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55"/>
      <c r="U190" s="55"/>
    </row>
    <row r="191" spans="1:21" x14ac:dyDescent="0.3">
      <c r="A191" s="55"/>
      <c r="B191" s="55"/>
      <c r="C191" s="55"/>
      <c r="D191" s="55"/>
      <c r="E191" s="55" t="s">
        <v>1200</v>
      </c>
      <c r="F191" s="55" t="s">
        <v>449</v>
      </c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55"/>
    </row>
    <row r="192" spans="1:21" x14ac:dyDescent="0.3">
      <c r="A192" s="55"/>
      <c r="B192" s="55"/>
      <c r="C192" s="55"/>
      <c r="D192" s="55"/>
      <c r="E192" s="55" t="s">
        <v>1201</v>
      </c>
      <c r="F192" s="55" t="s">
        <v>451</v>
      </c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55"/>
      <c r="U192" s="55"/>
    </row>
    <row r="193" spans="1:21" x14ac:dyDescent="0.3">
      <c r="A193" s="55"/>
      <c r="B193" s="55"/>
      <c r="C193" s="55"/>
      <c r="D193" s="55"/>
      <c r="E193" s="55" t="s">
        <v>1202</v>
      </c>
      <c r="F193" s="55" t="s">
        <v>454</v>
      </c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5"/>
      <c r="U193" s="55"/>
    </row>
    <row r="194" spans="1:21" x14ac:dyDescent="0.3">
      <c r="A194" s="55"/>
      <c r="B194" s="55"/>
      <c r="C194" s="55"/>
      <c r="D194" s="55"/>
      <c r="E194" s="55" t="s">
        <v>1203</v>
      </c>
      <c r="F194" s="55" t="s">
        <v>458</v>
      </c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  <c r="T194" s="55"/>
      <c r="U194" s="55"/>
    </row>
    <row r="195" spans="1:21" x14ac:dyDescent="0.3">
      <c r="A195" s="55"/>
      <c r="B195" s="55"/>
      <c r="C195" s="55"/>
      <c r="D195" s="55"/>
      <c r="E195" s="55" t="s">
        <v>1204</v>
      </c>
      <c r="F195" s="55" t="s">
        <v>461</v>
      </c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</row>
    <row r="196" spans="1:21" x14ac:dyDescent="0.3">
      <c r="A196" s="55"/>
      <c r="B196" s="55"/>
      <c r="C196" s="55"/>
      <c r="D196" s="55"/>
      <c r="E196" s="55" t="s">
        <v>1205</v>
      </c>
      <c r="F196" s="55" t="s">
        <v>464</v>
      </c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  <c r="R196" s="55"/>
      <c r="S196" s="55"/>
      <c r="T196" s="55"/>
      <c r="U196" s="55"/>
    </row>
    <row r="197" spans="1:21" x14ac:dyDescent="0.3">
      <c r="A197" s="55"/>
      <c r="B197" s="55"/>
      <c r="C197" s="55"/>
      <c r="D197" s="55"/>
      <c r="E197" s="55" t="s">
        <v>1206</v>
      </c>
      <c r="F197" s="55" t="s">
        <v>467</v>
      </c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55"/>
      <c r="U197" s="55"/>
    </row>
    <row r="198" spans="1:21" x14ac:dyDescent="0.3">
      <c r="A198" s="55"/>
      <c r="B198" s="55"/>
      <c r="C198" s="55"/>
      <c r="D198" s="55"/>
      <c r="E198" s="55" t="s">
        <v>1207</v>
      </c>
      <c r="F198" s="55" t="s">
        <v>470</v>
      </c>
      <c r="G198" s="55"/>
      <c r="H198" s="55"/>
      <c r="I198" s="55"/>
      <c r="J198" s="55"/>
      <c r="K198" s="55"/>
      <c r="L198" s="55"/>
      <c r="M198" s="55"/>
      <c r="N198" s="55"/>
      <c r="O198" s="55"/>
      <c r="P198" s="55"/>
      <c r="Q198" s="55"/>
      <c r="R198" s="55"/>
      <c r="S198" s="55"/>
      <c r="T198" s="55"/>
      <c r="U198" s="55"/>
    </row>
    <row r="199" spans="1:21" x14ac:dyDescent="0.3">
      <c r="A199" s="55"/>
      <c r="B199" s="55"/>
      <c r="C199" s="55"/>
      <c r="D199" s="55"/>
      <c r="E199" s="55" t="s">
        <v>1208</v>
      </c>
      <c r="F199" s="55" t="s">
        <v>473</v>
      </c>
      <c r="G199" s="55"/>
      <c r="H199" s="55"/>
      <c r="I199" s="55"/>
      <c r="J199" s="55"/>
      <c r="K199" s="55"/>
      <c r="L199" s="55"/>
      <c r="M199" s="55"/>
      <c r="N199" s="55"/>
      <c r="O199" s="55"/>
      <c r="P199" s="55"/>
      <c r="Q199" s="55"/>
      <c r="R199" s="55"/>
      <c r="S199" s="55"/>
      <c r="T199" s="55"/>
      <c r="U199" s="55"/>
    </row>
    <row r="200" spans="1:21" x14ac:dyDescent="0.3">
      <c r="A200" s="55"/>
      <c r="B200" s="55"/>
      <c r="C200" s="55"/>
      <c r="D200" s="55"/>
      <c r="E200" s="55" t="s">
        <v>1209</v>
      </c>
      <c r="F200" s="55" t="s">
        <v>476</v>
      </c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55"/>
      <c r="U200" s="55"/>
    </row>
    <row r="201" spans="1:21" x14ac:dyDescent="0.3">
      <c r="A201" s="55"/>
      <c r="B201" s="55"/>
      <c r="C201" s="55"/>
      <c r="D201" s="55"/>
      <c r="E201" s="55" t="s">
        <v>1210</v>
      </c>
      <c r="F201" s="55" t="s">
        <v>372</v>
      </c>
      <c r="G201" s="55"/>
      <c r="H201" s="55"/>
      <c r="I201" s="55"/>
      <c r="J201" s="55"/>
      <c r="K201" s="55"/>
      <c r="L201" s="55"/>
      <c r="M201" s="55"/>
      <c r="N201" s="55"/>
      <c r="O201" s="55"/>
      <c r="P201" s="55"/>
      <c r="Q201" s="55"/>
      <c r="R201" s="55"/>
      <c r="S201" s="55"/>
      <c r="T201" s="55"/>
      <c r="U201" s="55"/>
    </row>
    <row r="202" spans="1:21" x14ac:dyDescent="0.3">
      <c r="A202" s="55"/>
      <c r="B202" s="55"/>
      <c r="C202" s="55"/>
      <c r="D202" s="55"/>
      <c r="E202" s="55" t="s">
        <v>1211</v>
      </c>
      <c r="F202" s="55" t="s">
        <v>479</v>
      </c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</row>
    <row r="203" spans="1:21" x14ac:dyDescent="0.3">
      <c r="A203" s="55"/>
      <c r="B203" s="55"/>
      <c r="C203" s="55"/>
      <c r="D203" s="55"/>
      <c r="E203" s="55" t="s">
        <v>1212</v>
      </c>
      <c r="F203" s="55" t="s">
        <v>482</v>
      </c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5"/>
      <c r="U203" s="55"/>
    </row>
    <row r="204" spans="1:21" x14ac:dyDescent="0.3">
      <c r="A204" s="55"/>
      <c r="B204" s="55"/>
      <c r="C204" s="55"/>
      <c r="D204" s="55"/>
      <c r="E204" s="55" t="s">
        <v>1213</v>
      </c>
      <c r="F204" s="55" t="s">
        <v>294</v>
      </c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</row>
    <row r="205" spans="1:21" x14ac:dyDescent="0.3">
      <c r="A205" s="55"/>
      <c r="B205" s="55"/>
      <c r="C205" s="55"/>
      <c r="D205" s="55"/>
      <c r="E205" s="55" t="s">
        <v>1214</v>
      </c>
      <c r="F205" s="55" t="s">
        <v>484</v>
      </c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5"/>
      <c r="U205" s="55"/>
    </row>
    <row r="206" spans="1:21" x14ac:dyDescent="0.3">
      <c r="A206" s="55"/>
      <c r="B206" s="55"/>
      <c r="C206" s="55"/>
      <c r="D206" s="55"/>
      <c r="E206" s="55" t="s">
        <v>1215</v>
      </c>
      <c r="F206" s="55" t="s">
        <v>440</v>
      </c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</row>
    <row r="207" spans="1:21" x14ac:dyDescent="0.3">
      <c r="A207" s="55"/>
      <c r="B207" s="55"/>
      <c r="C207" s="55"/>
      <c r="D207" s="55"/>
      <c r="E207" s="55" t="s">
        <v>1216</v>
      </c>
      <c r="F207" s="55" t="s">
        <v>281</v>
      </c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55"/>
      <c r="U207" s="55"/>
    </row>
    <row r="208" spans="1:21" x14ac:dyDescent="0.3">
      <c r="A208" s="55"/>
      <c r="B208" s="55"/>
      <c r="C208" s="55"/>
      <c r="D208" s="55"/>
      <c r="E208" s="55" t="s">
        <v>1217</v>
      </c>
      <c r="F208" s="55" t="s">
        <v>486</v>
      </c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55"/>
      <c r="U208" s="55"/>
    </row>
    <row r="209" spans="1:21" x14ac:dyDescent="0.3">
      <c r="A209" s="55"/>
      <c r="B209" s="55"/>
      <c r="C209" s="55"/>
      <c r="D209" s="55"/>
      <c r="E209" s="55" t="s">
        <v>1218</v>
      </c>
      <c r="F209" s="55" t="s">
        <v>452</v>
      </c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55"/>
      <c r="U209" s="55"/>
    </row>
    <row r="210" spans="1:21" x14ac:dyDescent="0.3">
      <c r="A210" s="55"/>
      <c r="B210" s="55"/>
      <c r="C210" s="55"/>
      <c r="D210" s="55"/>
      <c r="E210" s="55" t="s">
        <v>1219</v>
      </c>
      <c r="F210" s="55" t="s">
        <v>490</v>
      </c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</row>
    <row r="211" spans="1:21" x14ac:dyDescent="0.3">
      <c r="A211" s="55"/>
      <c r="B211" s="55"/>
      <c r="C211" s="55"/>
      <c r="D211" s="55"/>
      <c r="E211" s="55" t="s">
        <v>1220</v>
      </c>
      <c r="F211" s="55" t="s">
        <v>494</v>
      </c>
      <c r="G211" s="55"/>
      <c r="H211" s="55"/>
      <c r="I211" s="55"/>
      <c r="J211" s="55"/>
      <c r="K211" s="55"/>
      <c r="L211" s="55"/>
      <c r="M211" s="55"/>
      <c r="N211" s="55"/>
      <c r="O211" s="55"/>
      <c r="P211" s="55"/>
      <c r="Q211" s="55"/>
      <c r="R211" s="55"/>
      <c r="S211" s="55"/>
      <c r="T211" s="55"/>
      <c r="U211" s="55"/>
    </row>
    <row r="212" spans="1:21" x14ac:dyDescent="0.3">
      <c r="A212" s="55"/>
      <c r="B212" s="55"/>
      <c r="C212" s="55"/>
      <c r="D212" s="55"/>
      <c r="E212" s="55" t="s">
        <v>1221</v>
      </c>
      <c r="F212" s="55" t="s">
        <v>495</v>
      </c>
      <c r="G212" s="55"/>
      <c r="H212" s="55"/>
      <c r="I212" s="55"/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55"/>
      <c r="U212" s="55"/>
    </row>
    <row r="213" spans="1:21" x14ac:dyDescent="0.3">
      <c r="A213" s="55"/>
      <c r="B213" s="55"/>
      <c r="C213" s="55"/>
      <c r="D213" s="55"/>
      <c r="E213" s="55" t="s">
        <v>1222</v>
      </c>
      <c r="F213" s="55" t="s">
        <v>499</v>
      </c>
      <c r="G213" s="55"/>
      <c r="H213" s="55"/>
      <c r="I213" s="55"/>
      <c r="J213" s="55"/>
      <c r="K213" s="55"/>
      <c r="L213" s="55"/>
      <c r="M213" s="55"/>
      <c r="N213" s="55"/>
      <c r="O213" s="55"/>
      <c r="P213" s="55"/>
      <c r="Q213" s="55"/>
      <c r="R213" s="55"/>
      <c r="S213" s="55"/>
      <c r="T213" s="55"/>
      <c r="U213" s="55"/>
    </row>
    <row r="214" spans="1:21" x14ac:dyDescent="0.3">
      <c r="A214" s="55"/>
      <c r="B214" s="55"/>
      <c r="C214" s="55"/>
      <c r="D214" s="55"/>
      <c r="E214" s="55" t="s">
        <v>1223</v>
      </c>
      <c r="F214" s="55" t="s">
        <v>503</v>
      </c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55"/>
      <c r="U214" s="55"/>
    </row>
    <row r="215" spans="1:21" x14ac:dyDescent="0.3">
      <c r="A215" s="55"/>
      <c r="B215" s="55"/>
      <c r="C215" s="55"/>
      <c r="D215" s="55"/>
      <c r="E215" s="55" t="s">
        <v>1224</v>
      </c>
      <c r="F215" s="55" t="s">
        <v>505</v>
      </c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</row>
    <row r="216" spans="1:21" x14ac:dyDescent="0.3">
      <c r="A216" s="55"/>
      <c r="B216" s="55"/>
      <c r="C216" s="55"/>
      <c r="D216" s="55"/>
      <c r="E216" s="55" t="s">
        <v>1225</v>
      </c>
      <c r="F216" s="55" t="s">
        <v>508</v>
      </c>
      <c r="G216" s="55"/>
      <c r="H216" s="55"/>
      <c r="I216" s="55"/>
      <c r="J216" s="55"/>
      <c r="K216" s="55"/>
      <c r="L216" s="55"/>
      <c r="M216" s="55"/>
      <c r="N216" s="55"/>
      <c r="O216" s="55"/>
      <c r="P216" s="55"/>
      <c r="Q216" s="55"/>
      <c r="R216" s="55"/>
      <c r="S216" s="55"/>
      <c r="T216" s="55"/>
      <c r="U216" s="55"/>
    </row>
    <row r="217" spans="1:21" x14ac:dyDescent="0.3">
      <c r="A217" s="55"/>
      <c r="B217" s="55"/>
      <c r="C217" s="55"/>
      <c r="D217" s="55"/>
      <c r="E217" s="55" t="s">
        <v>1226</v>
      </c>
      <c r="F217" s="55" t="s">
        <v>511</v>
      </c>
      <c r="G217" s="55"/>
      <c r="H217" s="55"/>
      <c r="I217" s="55"/>
      <c r="J217" s="55"/>
      <c r="K217" s="55"/>
      <c r="L217" s="55"/>
      <c r="M217" s="55"/>
      <c r="N217" s="55"/>
      <c r="O217" s="55"/>
      <c r="P217" s="55"/>
      <c r="Q217" s="55"/>
      <c r="R217" s="55"/>
      <c r="S217" s="55"/>
      <c r="T217" s="55"/>
      <c r="U217" s="55"/>
    </row>
    <row r="218" spans="1:21" x14ac:dyDescent="0.3">
      <c r="A218" s="55"/>
      <c r="B218" s="55"/>
      <c r="C218" s="55"/>
      <c r="D218" s="55"/>
      <c r="E218" s="55" t="s">
        <v>1227</v>
      </c>
      <c r="F218" s="55" t="s">
        <v>515</v>
      </c>
      <c r="G218" s="55"/>
      <c r="H218" s="55"/>
      <c r="I218" s="55"/>
      <c r="J218" s="55"/>
      <c r="K218" s="55"/>
      <c r="L218" s="55"/>
      <c r="M218" s="55"/>
      <c r="N218" s="55"/>
      <c r="O218" s="55"/>
      <c r="P218" s="55"/>
      <c r="Q218" s="55"/>
      <c r="R218" s="55"/>
      <c r="S218" s="55"/>
      <c r="T218" s="55"/>
      <c r="U218" s="55"/>
    </row>
    <row r="219" spans="1:21" x14ac:dyDescent="0.3">
      <c r="A219" s="55"/>
      <c r="B219" s="55"/>
      <c r="C219" s="55"/>
      <c r="D219" s="55"/>
      <c r="E219" s="55" t="s">
        <v>1228</v>
      </c>
      <c r="F219" s="55" t="s">
        <v>517</v>
      </c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</row>
    <row r="220" spans="1:21" x14ac:dyDescent="0.3">
      <c r="A220" s="55"/>
      <c r="B220" s="55"/>
      <c r="C220" s="55"/>
      <c r="D220" s="55"/>
      <c r="E220" s="55" t="s">
        <v>1229</v>
      </c>
      <c r="F220" s="55" t="s">
        <v>519</v>
      </c>
      <c r="G220" s="55"/>
      <c r="H220" s="55"/>
      <c r="I220" s="55"/>
      <c r="J220" s="55"/>
      <c r="K220" s="55"/>
      <c r="L220" s="55"/>
      <c r="M220" s="55"/>
      <c r="N220" s="55"/>
      <c r="O220" s="55"/>
      <c r="P220" s="55"/>
      <c r="Q220" s="55"/>
      <c r="R220" s="55"/>
      <c r="S220" s="55"/>
      <c r="T220" s="55"/>
      <c r="U220" s="55"/>
    </row>
    <row r="221" spans="1:21" x14ac:dyDescent="0.3">
      <c r="A221" s="55"/>
      <c r="B221" s="55"/>
      <c r="C221" s="55"/>
      <c r="D221" s="55"/>
      <c r="E221" s="55" t="s">
        <v>1231</v>
      </c>
      <c r="F221" s="55" t="s">
        <v>523</v>
      </c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</row>
    <row r="222" spans="1:21" x14ac:dyDescent="0.3">
      <c r="A222" s="55"/>
      <c r="B222" s="55"/>
      <c r="C222" s="55"/>
      <c r="D222" s="55"/>
      <c r="E222" s="55" t="s">
        <v>1233</v>
      </c>
      <c r="F222" s="55" t="s">
        <v>525</v>
      </c>
      <c r="G222" s="55"/>
      <c r="H222" s="55"/>
      <c r="I222" s="55"/>
      <c r="J222" s="55"/>
      <c r="K222" s="55"/>
      <c r="L222" s="55"/>
      <c r="M222" s="55"/>
      <c r="N222" s="55"/>
      <c r="O222" s="55"/>
      <c r="P222" s="55"/>
      <c r="Q222" s="55"/>
      <c r="R222" s="55"/>
      <c r="S222" s="55"/>
      <c r="T222" s="55"/>
      <c r="U222" s="55"/>
    </row>
    <row r="223" spans="1:21" x14ac:dyDescent="0.3">
      <c r="A223" s="55"/>
      <c r="B223" s="55"/>
      <c r="C223" s="55"/>
      <c r="D223" s="55"/>
      <c r="E223" s="55" t="s">
        <v>1235</v>
      </c>
      <c r="F223" s="55" t="s">
        <v>528</v>
      </c>
      <c r="G223" s="55"/>
      <c r="H223" s="55"/>
      <c r="I223" s="55"/>
      <c r="J223" s="55"/>
      <c r="K223" s="55"/>
      <c r="L223" s="55"/>
      <c r="M223" s="55"/>
      <c r="N223" s="55"/>
      <c r="O223" s="55"/>
      <c r="P223" s="55"/>
      <c r="Q223" s="55"/>
      <c r="R223" s="55"/>
      <c r="S223" s="55"/>
      <c r="T223" s="55"/>
      <c r="U223" s="55"/>
    </row>
    <row r="224" spans="1:21" x14ac:dyDescent="0.3">
      <c r="A224" s="55"/>
      <c r="B224" s="55"/>
      <c r="C224" s="55"/>
      <c r="D224" s="55"/>
      <c r="E224" s="55" t="s">
        <v>1237</v>
      </c>
      <c r="F224" s="55" t="s">
        <v>531</v>
      </c>
      <c r="G224" s="55"/>
      <c r="H224" s="55"/>
      <c r="I224" s="55"/>
      <c r="J224" s="55"/>
      <c r="K224" s="55"/>
      <c r="L224" s="55"/>
      <c r="M224" s="55"/>
      <c r="N224" s="55"/>
      <c r="O224" s="55"/>
      <c r="P224" s="55"/>
      <c r="Q224" s="55"/>
      <c r="R224" s="55"/>
      <c r="S224" s="55"/>
      <c r="T224" s="55"/>
      <c r="U224" s="55"/>
    </row>
    <row r="225" spans="1:21" x14ac:dyDescent="0.3">
      <c r="A225" s="55"/>
      <c r="B225" s="55"/>
      <c r="C225" s="55"/>
      <c r="D225" s="55"/>
      <c r="E225" s="55" t="s">
        <v>1239</v>
      </c>
      <c r="F225" s="55" t="s">
        <v>535</v>
      </c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5"/>
      <c r="R225" s="55"/>
      <c r="S225" s="55"/>
      <c r="T225" s="55"/>
      <c r="U225" s="55"/>
    </row>
    <row r="226" spans="1:21" x14ac:dyDescent="0.3">
      <c r="A226" s="55"/>
      <c r="B226" s="55"/>
      <c r="C226" s="55"/>
      <c r="D226" s="55"/>
      <c r="E226" s="55" t="s">
        <v>1241</v>
      </c>
      <c r="F226" s="55" t="s">
        <v>539</v>
      </c>
      <c r="G226" s="55"/>
      <c r="H226" s="55"/>
      <c r="I226" s="55"/>
      <c r="J226" s="55"/>
      <c r="K226" s="55"/>
      <c r="L226" s="55"/>
      <c r="M226" s="55"/>
      <c r="N226" s="55"/>
      <c r="O226" s="55"/>
      <c r="P226" s="55"/>
      <c r="Q226" s="55"/>
      <c r="R226" s="55"/>
      <c r="S226" s="55"/>
      <c r="T226" s="55"/>
      <c r="U226" s="55"/>
    </row>
    <row r="227" spans="1:21" x14ac:dyDescent="0.3">
      <c r="A227" s="55"/>
      <c r="B227" s="55"/>
      <c r="C227" s="55"/>
      <c r="D227" s="55"/>
      <c r="E227" s="55" t="s">
        <v>1243</v>
      </c>
      <c r="F227" s="55" t="s">
        <v>542</v>
      </c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</row>
    <row r="228" spans="1:21" x14ac:dyDescent="0.3">
      <c r="A228" s="55"/>
      <c r="B228" s="55"/>
      <c r="C228" s="55"/>
      <c r="D228" s="55"/>
      <c r="E228" s="55" t="s">
        <v>1245</v>
      </c>
      <c r="F228" s="55" t="s">
        <v>545</v>
      </c>
      <c r="G228" s="55"/>
      <c r="H228" s="55"/>
      <c r="I228" s="55"/>
      <c r="J228" s="55"/>
      <c r="K228" s="55"/>
      <c r="L228" s="55"/>
      <c r="M228" s="55"/>
      <c r="N228" s="55"/>
      <c r="O228" s="55"/>
      <c r="P228" s="55"/>
      <c r="Q228" s="55"/>
      <c r="R228" s="55"/>
      <c r="S228" s="55"/>
      <c r="T228" s="55"/>
      <c r="U228" s="55"/>
    </row>
    <row r="229" spans="1:21" x14ac:dyDescent="0.3">
      <c r="A229" s="55"/>
      <c r="B229" s="55"/>
      <c r="C229" s="55"/>
      <c r="D229" s="55"/>
      <c r="E229" s="55" t="s">
        <v>1247</v>
      </c>
      <c r="F229" s="55" t="s">
        <v>548</v>
      </c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</row>
    <row r="230" spans="1:21" x14ac:dyDescent="0.3">
      <c r="A230" s="55"/>
      <c r="B230" s="55"/>
      <c r="C230" s="55"/>
      <c r="D230" s="55"/>
      <c r="E230" s="55" t="s">
        <v>1249</v>
      </c>
      <c r="F230" s="55" t="s">
        <v>549</v>
      </c>
      <c r="G230" s="55"/>
      <c r="H230" s="55"/>
      <c r="I230" s="55"/>
      <c r="J230" s="55"/>
      <c r="K230" s="55"/>
      <c r="L230" s="55"/>
      <c r="M230" s="55"/>
      <c r="N230" s="55"/>
      <c r="O230" s="55"/>
      <c r="P230" s="55"/>
      <c r="Q230" s="55"/>
      <c r="R230" s="55"/>
      <c r="S230" s="55"/>
      <c r="T230" s="55"/>
      <c r="U230" s="55"/>
    </row>
    <row r="231" spans="1:21" x14ac:dyDescent="0.3">
      <c r="A231" s="55"/>
      <c r="B231" s="55"/>
      <c r="C231" s="55"/>
      <c r="D231" s="55"/>
      <c r="E231" s="55" t="s">
        <v>1251</v>
      </c>
      <c r="F231" s="55" t="s">
        <v>487</v>
      </c>
      <c r="G231" s="55"/>
      <c r="H231" s="55"/>
      <c r="I231" s="55"/>
      <c r="J231" s="55"/>
      <c r="K231" s="55"/>
      <c r="L231" s="55"/>
      <c r="M231" s="55"/>
      <c r="N231" s="55"/>
      <c r="O231" s="55"/>
      <c r="P231" s="55"/>
      <c r="Q231" s="55"/>
      <c r="R231" s="55"/>
      <c r="S231" s="55"/>
      <c r="T231" s="55"/>
      <c r="U231" s="55"/>
    </row>
    <row r="232" spans="1:21" x14ac:dyDescent="0.3">
      <c r="A232" s="55"/>
      <c r="B232" s="55"/>
      <c r="C232" s="55"/>
      <c r="D232" s="55"/>
      <c r="E232" s="55" t="s">
        <v>1253</v>
      </c>
      <c r="F232" s="55" t="s">
        <v>551</v>
      </c>
      <c r="G232" s="55"/>
      <c r="H232" s="55"/>
      <c r="I232" s="55"/>
      <c r="J232" s="55"/>
      <c r="K232" s="55"/>
      <c r="L232" s="55"/>
      <c r="M232" s="55"/>
      <c r="N232" s="55"/>
      <c r="O232" s="55"/>
      <c r="P232" s="55"/>
      <c r="Q232" s="55"/>
      <c r="R232" s="55"/>
      <c r="S232" s="55"/>
      <c r="T232" s="55"/>
      <c r="U232" s="55"/>
    </row>
    <row r="233" spans="1:21" x14ac:dyDescent="0.3">
      <c r="A233" s="55"/>
      <c r="B233" s="55"/>
      <c r="C233" s="55"/>
      <c r="D233" s="55"/>
      <c r="E233" s="55" t="s">
        <v>1255</v>
      </c>
      <c r="F233" s="55" t="s">
        <v>555</v>
      </c>
      <c r="G233" s="55"/>
      <c r="H233" s="55"/>
      <c r="I233" s="55"/>
      <c r="J233" s="55"/>
      <c r="K233" s="55"/>
      <c r="L233" s="55"/>
      <c r="M233" s="55"/>
      <c r="N233" s="55"/>
      <c r="O233" s="55"/>
      <c r="P233" s="55"/>
      <c r="Q233" s="55"/>
      <c r="R233" s="55"/>
      <c r="S233" s="55"/>
      <c r="T233" s="55"/>
      <c r="U233" s="55"/>
    </row>
    <row r="234" spans="1:21" x14ac:dyDescent="0.3">
      <c r="A234" s="55"/>
      <c r="B234" s="55"/>
      <c r="C234" s="55"/>
      <c r="D234" s="55"/>
      <c r="E234" s="55" t="s">
        <v>1257</v>
      </c>
      <c r="F234" s="55" t="s">
        <v>290</v>
      </c>
      <c r="G234" s="55"/>
      <c r="H234" s="55"/>
      <c r="I234" s="55"/>
      <c r="J234" s="55"/>
      <c r="K234" s="55"/>
      <c r="L234" s="55"/>
      <c r="M234" s="55"/>
      <c r="N234" s="55"/>
      <c r="O234" s="55"/>
      <c r="P234" s="55"/>
      <c r="Q234" s="55"/>
      <c r="R234" s="55"/>
      <c r="S234" s="55"/>
      <c r="T234" s="55"/>
      <c r="U234" s="55"/>
    </row>
    <row r="235" spans="1:21" x14ac:dyDescent="0.3">
      <c r="A235" s="55"/>
      <c r="B235" s="55"/>
      <c r="C235" s="55"/>
      <c r="D235" s="55"/>
      <c r="E235" s="55" t="s">
        <v>1259</v>
      </c>
      <c r="F235" s="55" t="s">
        <v>553</v>
      </c>
      <c r="G235" s="55"/>
      <c r="H235" s="55"/>
      <c r="I235" s="55"/>
      <c r="J235" s="55"/>
      <c r="K235" s="55"/>
      <c r="L235" s="55"/>
      <c r="M235" s="55"/>
      <c r="N235" s="55"/>
      <c r="O235" s="55"/>
      <c r="P235" s="55"/>
      <c r="Q235" s="55"/>
      <c r="R235" s="55"/>
      <c r="S235" s="55"/>
      <c r="T235" s="55"/>
      <c r="U235" s="55"/>
    </row>
    <row r="236" spans="1:21" x14ac:dyDescent="0.3">
      <c r="A236" s="55"/>
      <c r="B236" s="55"/>
      <c r="C236" s="55"/>
      <c r="D236" s="55"/>
      <c r="E236" s="55" t="s">
        <v>1261</v>
      </c>
      <c r="F236" s="55" t="s">
        <v>561</v>
      </c>
      <c r="G236" s="55"/>
      <c r="H236" s="55"/>
      <c r="I236" s="55"/>
      <c r="J236" s="55"/>
      <c r="K236" s="55"/>
      <c r="L236" s="55"/>
      <c r="M236" s="55"/>
      <c r="N236" s="55"/>
      <c r="O236" s="55"/>
      <c r="P236" s="55"/>
      <c r="Q236" s="55"/>
      <c r="R236" s="55"/>
      <c r="S236" s="55"/>
      <c r="T236" s="55"/>
      <c r="U236" s="55"/>
    </row>
    <row r="237" spans="1:21" x14ac:dyDescent="0.3">
      <c r="A237" s="55"/>
      <c r="B237" s="55"/>
      <c r="C237" s="55"/>
      <c r="D237" s="55"/>
      <c r="E237" s="55" t="s">
        <v>1263</v>
      </c>
      <c r="F237" s="55" t="s">
        <v>565</v>
      </c>
      <c r="G237" s="55"/>
      <c r="H237" s="55"/>
      <c r="I237" s="55"/>
      <c r="J237" s="55"/>
      <c r="K237" s="55"/>
      <c r="L237" s="55"/>
      <c r="M237" s="55"/>
      <c r="N237" s="55"/>
      <c r="O237" s="55"/>
      <c r="P237" s="55"/>
      <c r="Q237" s="55"/>
      <c r="R237" s="55"/>
      <c r="S237" s="55"/>
      <c r="T237" s="55"/>
      <c r="U237" s="55"/>
    </row>
    <row r="238" spans="1:21" x14ac:dyDescent="0.3">
      <c r="A238" s="55"/>
      <c r="B238" s="55"/>
      <c r="C238" s="55"/>
      <c r="D238" s="55"/>
      <c r="E238" s="55" t="s">
        <v>1265</v>
      </c>
      <c r="F238" s="55" t="s">
        <v>567</v>
      </c>
      <c r="G238" s="55"/>
      <c r="H238" s="55"/>
      <c r="I238" s="55"/>
      <c r="J238" s="55"/>
      <c r="K238" s="55"/>
      <c r="L238" s="55"/>
      <c r="M238" s="55"/>
      <c r="N238" s="55"/>
      <c r="O238" s="55"/>
      <c r="P238" s="55"/>
      <c r="Q238" s="55"/>
      <c r="R238" s="55"/>
      <c r="S238" s="55"/>
      <c r="T238" s="55"/>
      <c r="U238" s="55"/>
    </row>
    <row r="239" spans="1:21" x14ac:dyDescent="0.3">
      <c r="A239" s="55"/>
      <c r="B239" s="55"/>
      <c r="C239" s="55"/>
      <c r="D239" s="55"/>
      <c r="E239" s="55" t="s">
        <v>1267</v>
      </c>
      <c r="F239" s="55" t="s">
        <v>569</v>
      </c>
      <c r="G239" s="55"/>
      <c r="H239" s="55"/>
      <c r="I239" s="55"/>
      <c r="J239" s="55"/>
      <c r="K239" s="55"/>
      <c r="L239" s="55"/>
      <c r="M239" s="55"/>
      <c r="N239" s="55"/>
      <c r="O239" s="55"/>
      <c r="P239" s="55"/>
      <c r="Q239" s="55"/>
      <c r="R239" s="55"/>
      <c r="S239" s="55"/>
      <c r="T239" s="55"/>
      <c r="U239" s="55"/>
    </row>
    <row r="240" spans="1:21" x14ac:dyDescent="0.3">
      <c r="A240" s="55"/>
      <c r="B240" s="55"/>
      <c r="C240" s="55"/>
      <c r="D240" s="55"/>
      <c r="E240" s="55" t="s">
        <v>1269</v>
      </c>
      <c r="F240" s="55" t="s">
        <v>572</v>
      </c>
      <c r="G240" s="55"/>
      <c r="H240" s="55"/>
      <c r="I240" s="55"/>
      <c r="J240" s="55"/>
      <c r="K240" s="55"/>
      <c r="L240" s="55"/>
      <c r="M240" s="55"/>
      <c r="N240" s="55"/>
      <c r="O240" s="55"/>
      <c r="P240" s="55"/>
      <c r="Q240" s="55"/>
      <c r="R240" s="55"/>
      <c r="S240" s="55"/>
      <c r="T240" s="55"/>
      <c r="U240" s="55"/>
    </row>
    <row r="241" spans="1:21" x14ac:dyDescent="0.3">
      <c r="A241" s="55"/>
      <c r="B241" s="55"/>
      <c r="C241" s="55"/>
      <c r="D241" s="55"/>
      <c r="E241" s="55" t="s">
        <v>1271</v>
      </c>
      <c r="F241" s="55" t="s">
        <v>576</v>
      </c>
      <c r="G241" s="55"/>
      <c r="H241" s="55"/>
      <c r="I241" s="55"/>
      <c r="J241" s="55"/>
      <c r="K241" s="55"/>
      <c r="L241" s="55"/>
      <c r="M241" s="55"/>
      <c r="N241" s="55"/>
      <c r="O241" s="55"/>
      <c r="P241" s="55"/>
      <c r="Q241" s="55"/>
      <c r="R241" s="55"/>
      <c r="S241" s="55"/>
      <c r="T241" s="55"/>
      <c r="U241" s="55"/>
    </row>
    <row r="242" spans="1:21" x14ac:dyDescent="0.3">
      <c r="A242" s="55"/>
      <c r="B242" s="55"/>
      <c r="C242" s="55"/>
      <c r="D242" s="55"/>
      <c r="E242" s="55" t="s">
        <v>1273</v>
      </c>
      <c r="F242" s="55" t="s">
        <v>579</v>
      </c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55"/>
      <c r="U242" s="55"/>
    </row>
    <row r="243" spans="1:21" x14ac:dyDescent="0.3">
      <c r="A243" s="55"/>
      <c r="B243" s="55"/>
      <c r="C243" s="55"/>
      <c r="D243" s="55"/>
      <c r="E243" s="55" t="s">
        <v>1275</v>
      </c>
      <c r="F243" s="55" t="s">
        <v>325</v>
      </c>
      <c r="G243" s="55"/>
      <c r="H243" s="55"/>
      <c r="I243" s="55"/>
      <c r="J243" s="55"/>
      <c r="K243" s="55"/>
      <c r="L243" s="55"/>
      <c r="M243" s="55"/>
      <c r="N243" s="55"/>
      <c r="O243" s="55"/>
      <c r="P243" s="55"/>
      <c r="Q243" s="55"/>
      <c r="R243" s="55"/>
      <c r="S243" s="55"/>
      <c r="T243" s="55"/>
      <c r="U243" s="55"/>
    </row>
    <row r="244" spans="1:21" x14ac:dyDescent="0.3">
      <c r="A244" s="55"/>
      <c r="B244" s="55"/>
      <c r="C244" s="55"/>
      <c r="D244" s="55"/>
      <c r="E244" s="55" t="s">
        <v>1277</v>
      </c>
      <c r="F244" s="55" t="s">
        <v>584</v>
      </c>
      <c r="G244" s="55"/>
      <c r="H244" s="55"/>
      <c r="I244" s="55"/>
      <c r="J244" s="55"/>
      <c r="K244" s="55"/>
      <c r="L244" s="55"/>
      <c r="M244" s="55"/>
      <c r="N244" s="55"/>
      <c r="O244" s="55"/>
      <c r="P244" s="55"/>
      <c r="Q244" s="55"/>
      <c r="R244" s="55"/>
      <c r="S244" s="55"/>
      <c r="T244" s="55"/>
      <c r="U244" s="55"/>
    </row>
    <row r="245" spans="1:21" x14ac:dyDescent="0.3">
      <c r="A245" s="55"/>
      <c r="B245" s="55"/>
      <c r="C245" s="55"/>
      <c r="D245" s="55"/>
      <c r="E245" s="55" t="s">
        <v>1279</v>
      </c>
      <c r="F245" s="55" t="s">
        <v>588</v>
      </c>
      <c r="G245" s="55"/>
      <c r="H245" s="55"/>
      <c r="I245" s="55"/>
      <c r="J245" s="55"/>
      <c r="K245" s="55"/>
      <c r="L245" s="55"/>
      <c r="M245" s="55"/>
      <c r="N245" s="55"/>
      <c r="O245" s="55"/>
      <c r="P245" s="55"/>
      <c r="Q245" s="55"/>
      <c r="R245" s="55"/>
      <c r="S245" s="55"/>
      <c r="T245" s="55"/>
      <c r="U245" s="55"/>
    </row>
    <row r="246" spans="1:21" x14ac:dyDescent="0.3">
      <c r="A246" s="55"/>
      <c r="B246" s="55"/>
      <c r="C246" s="55"/>
      <c r="D246" s="55"/>
      <c r="E246" s="55" t="s">
        <v>1281</v>
      </c>
      <c r="F246" s="55" t="s">
        <v>590</v>
      </c>
      <c r="G246" s="55"/>
      <c r="H246" s="55"/>
      <c r="I246" s="55"/>
      <c r="J246" s="55"/>
      <c r="K246" s="55"/>
      <c r="L246" s="55"/>
      <c r="M246" s="55"/>
      <c r="N246" s="55"/>
      <c r="O246" s="55"/>
      <c r="P246" s="55"/>
      <c r="Q246" s="55"/>
      <c r="R246" s="55"/>
      <c r="S246" s="55"/>
      <c r="T246" s="55"/>
      <c r="U246" s="55"/>
    </row>
    <row r="247" spans="1:21" x14ac:dyDescent="0.3">
      <c r="A247" s="55"/>
      <c r="B247" s="55"/>
      <c r="C247" s="55"/>
      <c r="D247" s="55"/>
      <c r="E247" s="55" t="s">
        <v>1283</v>
      </c>
      <c r="F247" s="55" t="s">
        <v>592</v>
      </c>
      <c r="G247" s="55"/>
      <c r="H247" s="55"/>
      <c r="I247" s="55"/>
      <c r="J247" s="55"/>
      <c r="K247" s="55"/>
      <c r="L247" s="55"/>
      <c r="M247" s="55"/>
      <c r="N247" s="55"/>
      <c r="O247" s="55"/>
      <c r="P247" s="55"/>
      <c r="Q247" s="55"/>
      <c r="R247" s="55"/>
      <c r="S247" s="55"/>
      <c r="T247" s="55"/>
      <c r="U247" s="55"/>
    </row>
    <row r="248" spans="1:21" x14ac:dyDescent="0.3">
      <c r="A248" s="55"/>
      <c r="B248" s="55"/>
      <c r="C248" s="55"/>
      <c r="D248" s="55"/>
      <c r="E248" s="55" t="s">
        <v>1285</v>
      </c>
      <c r="F248" s="55" t="s">
        <v>537</v>
      </c>
      <c r="G248" s="55"/>
      <c r="H248" s="55"/>
      <c r="I248" s="55"/>
      <c r="J248" s="55"/>
      <c r="K248" s="55"/>
      <c r="L248" s="55"/>
      <c r="M248" s="55"/>
      <c r="N248" s="55"/>
      <c r="O248" s="55"/>
      <c r="P248" s="55"/>
      <c r="Q248" s="55"/>
      <c r="R248" s="55"/>
      <c r="S248" s="55"/>
      <c r="T248" s="55"/>
      <c r="U248" s="55"/>
    </row>
    <row r="249" spans="1:21" x14ac:dyDescent="0.3">
      <c r="A249" s="55"/>
      <c r="B249" s="55"/>
      <c r="C249" s="55"/>
      <c r="D249" s="55"/>
      <c r="E249" s="55" t="s">
        <v>1287</v>
      </c>
      <c r="F249" s="55" t="s">
        <v>491</v>
      </c>
      <c r="G249" s="55"/>
      <c r="H249" s="55"/>
      <c r="I249" s="55"/>
      <c r="J249" s="55"/>
      <c r="K249" s="55"/>
      <c r="L249" s="55"/>
      <c r="M249" s="55"/>
      <c r="N249" s="55"/>
      <c r="O249" s="55"/>
      <c r="P249" s="55"/>
      <c r="Q249" s="55"/>
      <c r="R249" s="55"/>
      <c r="S249" s="55"/>
      <c r="T249" s="55"/>
      <c r="U249" s="55"/>
    </row>
    <row r="250" spans="1:21" x14ac:dyDescent="0.3">
      <c r="A250" s="55"/>
      <c r="B250" s="55"/>
      <c r="C250" s="55"/>
      <c r="D250" s="55"/>
      <c r="E250" s="55" t="s">
        <v>1289</v>
      </c>
      <c r="F250" s="55" t="s">
        <v>596</v>
      </c>
      <c r="G250" s="55"/>
      <c r="H250" s="55"/>
      <c r="I250" s="55"/>
      <c r="J250" s="55"/>
      <c r="K250" s="55"/>
      <c r="L250" s="55"/>
      <c r="M250" s="55"/>
      <c r="N250" s="55"/>
      <c r="O250" s="55"/>
      <c r="P250" s="55"/>
      <c r="Q250" s="55"/>
      <c r="R250" s="55"/>
      <c r="S250" s="55"/>
      <c r="T250" s="55"/>
      <c r="U250" s="55"/>
    </row>
    <row r="251" spans="1:21" x14ac:dyDescent="0.3">
      <c r="A251" s="55"/>
      <c r="B251" s="55"/>
      <c r="C251" s="55"/>
      <c r="D251" s="55"/>
      <c r="E251" s="55" t="s">
        <v>1291</v>
      </c>
      <c r="F251" s="55" t="s">
        <v>600</v>
      </c>
      <c r="G251" s="55"/>
      <c r="H251" s="55"/>
      <c r="I251" s="55"/>
      <c r="J251" s="55"/>
      <c r="K251" s="55"/>
      <c r="L251" s="55"/>
      <c r="M251" s="55"/>
      <c r="N251" s="55"/>
      <c r="O251" s="55"/>
      <c r="P251" s="55"/>
      <c r="Q251" s="55"/>
      <c r="R251" s="55"/>
      <c r="S251" s="55"/>
      <c r="T251" s="55"/>
      <c r="U251" s="55"/>
    </row>
    <row r="252" spans="1:21" x14ac:dyDescent="0.3">
      <c r="A252" s="55"/>
      <c r="B252" s="55"/>
      <c r="C252" s="55"/>
      <c r="D252" s="55"/>
      <c r="E252" s="55" t="s">
        <v>1293</v>
      </c>
      <c r="F252" s="55" t="s">
        <v>604</v>
      </c>
      <c r="G252" s="55"/>
      <c r="H252" s="55"/>
      <c r="I252" s="55"/>
      <c r="J252" s="55"/>
      <c r="K252" s="55"/>
      <c r="L252" s="55"/>
      <c r="M252" s="55"/>
      <c r="N252" s="55"/>
      <c r="O252" s="55"/>
      <c r="P252" s="55"/>
      <c r="Q252" s="55"/>
      <c r="R252" s="55"/>
      <c r="S252" s="55"/>
      <c r="T252" s="55"/>
      <c r="U252" s="55"/>
    </row>
    <row r="253" spans="1:21" x14ac:dyDescent="0.3">
      <c r="A253" s="55"/>
      <c r="B253" s="55"/>
      <c r="C253" s="55"/>
      <c r="D253" s="55"/>
      <c r="E253" s="55" t="s">
        <v>1295</v>
      </c>
      <c r="F253" s="55" t="s">
        <v>608</v>
      </c>
      <c r="G253" s="55"/>
      <c r="H253" s="55"/>
      <c r="I253" s="55"/>
      <c r="J253" s="55"/>
      <c r="K253" s="55"/>
      <c r="L253" s="55"/>
      <c r="M253" s="55"/>
      <c r="N253" s="55"/>
      <c r="O253" s="55"/>
      <c r="P253" s="55"/>
      <c r="Q253" s="55"/>
      <c r="R253" s="55"/>
      <c r="S253" s="55"/>
      <c r="T253" s="55"/>
      <c r="U253" s="55"/>
    </row>
    <row r="254" spans="1:21" x14ac:dyDescent="0.3">
      <c r="A254" s="55"/>
      <c r="B254" s="55"/>
      <c r="C254" s="55"/>
      <c r="D254" s="55"/>
      <c r="E254" s="55" t="s">
        <v>1297</v>
      </c>
      <c r="F254" s="55" t="s">
        <v>609</v>
      </c>
      <c r="G254" s="55"/>
      <c r="H254" s="55"/>
      <c r="I254" s="55"/>
      <c r="J254" s="55"/>
      <c r="K254" s="55"/>
      <c r="L254" s="55"/>
      <c r="M254" s="55"/>
      <c r="N254" s="55"/>
      <c r="O254" s="55"/>
      <c r="P254" s="55"/>
      <c r="Q254" s="55"/>
      <c r="R254" s="55"/>
      <c r="S254" s="55"/>
      <c r="T254" s="55"/>
      <c r="U254" s="55"/>
    </row>
    <row r="255" spans="1:21" x14ac:dyDescent="0.3">
      <c r="A255" s="55"/>
      <c r="B255" s="55"/>
      <c r="C255" s="55"/>
      <c r="D255" s="55"/>
      <c r="E255" s="55" t="s">
        <v>1299</v>
      </c>
      <c r="F255" s="55" t="s">
        <v>611</v>
      </c>
      <c r="G255" s="55"/>
      <c r="H255" s="55"/>
      <c r="I255" s="55"/>
      <c r="J255" s="55"/>
      <c r="K255" s="55"/>
      <c r="L255" s="55"/>
      <c r="M255" s="55"/>
      <c r="N255" s="55"/>
      <c r="O255" s="55"/>
      <c r="P255" s="55"/>
      <c r="Q255" s="55"/>
      <c r="R255" s="55"/>
      <c r="S255" s="55"/>
      <c r="T255" s="55"/>
      <c r="U255" s="55"/>
    </row>
    <row r="256" spans="1:21" x14ac:dyDescent="0.3">
      <c r="A256" s="55"/>
      <c r="B256" s="55"/>
      <c r="C256" s="55"/>
      <c r="D256" s="55"/>
      <c r="E256" s="55" t="s">
        <v>1301</v>
      </c>
      <c r="F256" s="55" t="s">
        <v>480</v>
      </c>
      <c r="G256" s="55"/>
      <c r="H256" s="55"/>
      <c r="I256" s="55"/>
      <c r="J256" s="55"/>
      <c r="K256" s="55"/>
      <c r="L256" s="55"/>
      <c r="M256" s="55"/>
      <c r="N256" s="55"/>
      <c r="O256" s="55"/>
      <c r="P256" s="55"/>
      <c r="Q256" s="55"/>
      <c r="R256" s="55"/>
      <c r="S256" s="55"/>
      <c r="T256" s="55"/>
      <c r="U256" s="55"/>
    </row>
    <row r="257" spans="1:21" x14ac:dyDescent="0.3">
      <c r="A257" s="55"/>
      <c r="B257" s="55"/>
      <c r="C257" s="55"/>
      <c r="D257" s="55"/>
      <c r="E257" s="55" t="s">
        <v>1303</v>
      </c>
      <c r="F257" s="55" t="s">
        <v>615</v>
      </c>
      <c r="G257" s="55"/>
      <c r="H257" s="55"/>
      <c r="I257" s="55"/>
      <c r="J257" s="55"/>
      <c r="K257" s="55"/>
      <c r="L257" s="55"/>
      <c r="M257" s="55"/>
      <c r="N257" s="55"/>
      <c r="O257" s="55"/>
      <c r="P257" s="55"/>
      <c r="Q257" s="55"/>
      <c r="R257" s="55"/>
      <c r="S257" s="55"/>
      <c r="T257" s="55"/>
      <c r="U257" s="55"/>
    </row>
    <row r="258" spans="1:21" x14ac:dyDescent="0.3">
      <c r="A258" s="55"/>
      <c r="B258" s="55"/>
      <c r="C258" s="55"/>
      <c r="D258" s="55"/>
      <c r="E258" s="55" t="s">
        <v>1305</v>
      </c>
      <c r="F258" s="55" t="s">
        <v>617</v>
      </c>
      <c r="G258" s="55"/>
      <c r="H258" s="55"/>
      <c r="I258" s="55"/>
      <c r="J258" s="55"/>
      <c r="K258" s="55"/>
      <c r="L258" s="55"/>
      <c r="M258" s="55"/>
      <c r="N258" s="55"/>
      <c r="O258" s="55"/>
      <c r="P258" s="55"/>
      <c r="Q258" s="55"/>
      <c r="R258" s="55"/>
      <c r="S258" s="55"/>
      <c r="T258" s="55"/>
      <c r="U258" s="55"/>
    </row>
    <row r="259" spans="1:21" x14ac:dyDescent="0.3">
      <c r="A259" s="55"/>
      <c r="B259" s="55"/>
      <c r="C259" s="55"/>
      <c r="D259" s="55"/>
      <c r="E259" s="55" t="s">
        <v>1307</v>
      </c>
      <c r="F259" s="55" t="s">
        <v>533</v>
      </c>
      <c r="G259" s="55"/>
      <c r="H259" s="55"/>
      <c r="I259" s="55"/>
      <c r="J259" s="55"/>
      <c r="K259" s="55"/>
      <c r="L259" s="55"/>
      <c r="M259" s="55"/>
      <c r="N259" s="55"/>
      <c r="O259" s="55"/>
      <c r="P259" s="55"/>
      <c r="Q259" s="55"/>
      <c r="R259" s="55"/>
      <c r="S259" s="55"/>
      <c r="T259" s="55"/>
      <c r="U259" s="55"/>
    </row>
    <row r="260" spans="1:21" x14ac:dyDescent="0.3">
      <c r="A260" s="55"/>
      <c r="B260" s="55"/>
      <c r="C260" s="55"/>
      <c r="D260" s="55"/>
      <c r="E260" s="55" t="s">
        <v>1309</v>
      </c>
      <c r="F260" s="55" t="s">
        <v>621</v>
      </c>
      <c r="G260" s="55"/>
      <c r="H260" s="55"/>
      <c r="I260" s="55"/>
      <c r="J260" s="55"/>
      <c r="K260" s="55"/>
      <c r="L260" s="55"/>
      <c r="M260" s="55"/>
      <c r="N260" s="55"/>
      <c r="O260" s="55"/>
      <c r="P260" s="55"/>
      <c r="Q260" s="55"/>
      <c r="R260" s="55"/>
      <c r="S260" s="55"/>
      <c r="T260" s="55"/>
      <c r="U260" s="55"/>
    </row>
    <row r="261" spans="1:21" x14ac:dyDescent="0.3">
      <c r="A261" s="55"/>
      <c r="B261" s="55"/>
      <c r="C261" s="55"/>
      <c r="D261" s="55"/>
      <c r="E261" s="55" t="s">
        <v>1311</v>
      </c>
      <c r="F261" s="55" t="s">
        <v>624</v>
      </c>
      <c r="G261" s="55"/>
      <c r="H261" s="55"/>
      <c r="I261" s="55"/>
      <c r="J261" s="55"/>
      <c r="K261" s="55"/>
      <c r="L261" s="55"/>
      <c r="M261" s="55"/>
      <c r="N261" s="55"/>
      <c r="O261" s="55"/>
      <c r="P261" s="55"/>
      <c r="Q261" s="55"/>
      <c r="R261" s="55"/>
      <c r="S261" s="55"/>
      <c r="T261" s="55"/>
      <c r="U261" s="55"/>
    </row>
    <row r="262" spans="1:21" x14ac:dyDescent="0.3">
      <c r="A262" s="55"/>
      <c r="B262" s="55"/>
      <c r="C262" s="55"/>
      <c r="D262" s="55"/>
      <c r="E262" s="55" t="s">
        <v>1313</v>
      </c>
      <c r="F262" s="55" t="s">
        <v>626</v>
      </c>
      <c r="G262" s="55"/>
      <c r="H262" s="55"/>
      <c r="I262" s="55"/>
      <c r="J262" s="55"/>
      <c r="K262" s="55"/>
      <c r="L262" s="55"/>
      <c r="M262" s="55"/>
      <c r="N262" s="55"/>
      <c r="O262" s="55"/>
      <c r="P262" s="55"/>
      <c r="Q262" s="55"/>
      <c r="R262" s="55"/>
      <c r="S262" s="55"/>
      <c r="T262" s="55"/>
      <c r="U262" s="55"/>
    </row>
    <row r="263" spans="1:21" x14ac:dyDescent="0.3">
      <c r="A263" s="55"/>
      <c r="B263" s="55"/>
      <c r="C263" s="55"/>
      <c r="D263" s="55"/>
      <c r="E263" s="55" t="s">
        <v>1315</v>
      </c>
      <c r="F263" s="55" t="s">
        <v>630</v>
      </c>
      <c r="G263" s="55"/>
      <c r="H263" s="55"/>
      <c r="I263" s="55"/>
      <c r="J263" s="55"/>
      <c r="K263" s="55"/>
      <c r="L263" s="55"/>
      <c r="M263" s="55"/>
      <c r="N263" s="55"/>
      <c r="O263" s="55"/>
      <c r="P263" s="55"/>
      <c r="Q263" s="55"/>
      <c r="R263" s="55"/>
      <c r="S263" s="55"/>
      <c r="T263" s="55"/>
      <c r="U263" s="55"/>
    </row>
    <row r="264" spans="1:21" x14ac:dyDescent="0.3">
      <c r="A264" s="55"/>
      <c r="B264" s="55"/>
      <c r="C264" s="55"/>
      <c r="D264" s="55"/>
      <c r="E264" s="55" t="s">
        <v>1317</v>
      </c>
      <c r="F264" s="55" t="s">
        <v>632</v>
      </c>
      <c r="G264" s="55"/>
      <c r="H264" s="55"/>
      <c r="I264" s="55"/>
      <c r="J264" s="55"/>
      <c r="K264" s="55"/>
      <c r="L264" s="55"/>
      <c r="M264" s="55"/>
      <c r="N264" s="55"/>
      <c r="O264" s="55"/>
      <c r="P264" s="55"/>
      <c r="Q264" s="55"/>
      <c r="R264" s="55"/>
      <c r="S264" s="55"/>
      <c r="T264" s="55"/>
      <c r="U264" s="55"/>
    </row>
    <row r="265" spans="1:21" x14ac:dyDescent="0.3">
      <c r="A265" s="55"/>
      <c r="B265" s="55"/>
      <c r="C265" s="55"/>
      <c r="D265" s="55"/>
      <c r="E265" s="55" t="s">
        <v>1319</v>
      </c>
      <c r="F265" s="55" t="s">
        <v>636</v>
      </c>
      <c r="G265" s="55"/>
      <c r="H265" s="55"/>
      <c r="I265" s="55"/>
      <c r="J265" s="55"/>
      <c r="K265" s="55"/>
      <c r="L265" s="55"/>
      <c r="M265" s="55"/>
      <c r="N265" s="55"/>
      <c r="O265" s="55"/>
      <c r="P265" s="55"/>
      <c r="Q265" s="55"/>
      <c r="R265" s="55"/>
      <c r="S265" s="55"/>
      <c r="T265" s="55"/>
      <c r="U265" s="55"/>
    </row>
    <row r="266" spans="1:21" x14ac:dyDescent="0.3">
      <c r="A266" s="55"/>
      <c r="B266" s="55"/>
      <c r="C266" s="55"/>
      <c r="D266" s="55"/>
      <c r="E266" s="55" t="s">
        <v>1321</v>
      </c>
      <c r="F266" s="55" t="s">
        <v>640</v>
      </c>
      <c r="G266" s="55"/>
      <c r="H266" s="55"/>
      <c r="I266" s="55"/>
      <c r="J266" s="55"/>
      <c r="K266" s="55"/>
      <c r="L266" s="55"/>
      <c r="M266" s="55"/>
      <c r="N266" s="55"/>
      <c r="O266" s="55"/>
      <c r="P266" s="55"/>
      <c r="Q266" s="55"/>
      <c r="R266" s="55"/>
      <c r="S266" s="55"/>
      <c r="T266" s="55"/>
      <c r="U266" s="55"/>
    </row>
    <row r="267" spans="1:21" x14ac:dyDescent="0.3">
      <c r="A267" s="55"/>
      <c r="B267" s="55"/>
      <c r="C267" s="55"/>
      <c r="D267" s="55"/>
      <c r="E267" s="55" t="s">
        <v>1323</v>
      </c>
      <c r="F267" s="55" t="s">
        <v>641</v>
      </c>
      <c r="G267" s="55"/>
      <c r="H267" s="55"/>
      <c r="I267" s="55"/>
      <c r="J267" s="55"/>
      <c r="K267" s="55"/>
      <c r="L267" s="55"/>
      <c r="M267" s="55"/>
      <c r="N267" s="55"/>
      <c r="O267" s="55"/>
      <c r="P267" s="55"/>
      <c r="Q267" s="55"/>
      <c r="R267" s="55"/>
      <c r="S267" s="55"/>
      <c r="T267" s="55"/>
      <c r="U267" s="55"/>
    </row>
    <row r="268" spans="1:21" x14ac:dyDescent="0.3">
      <c r="A268" s="55"/>
      <c r="B268" s="55"/>
      <c r="C268" s="55"/>
      <c r="D268" s="55"/>
      <c r="E268" s="55" t="s">
        <v>1325</v>
      </c>
      <c r="F268" s="55" t="s">
        <v>504</v>
      </c>
      <c r="G268" s="55"/>
      <c r="H268" s="55"/>
      <c r="I268" s="55"/>
      <c r="J268" s="55"/>
      <c r="K268" s="55"/>
      <c r="L268" s="55"/>
      <c r="M268" s="55"/>
      <c r="N268" s="55"/>
      <c r="O268" s="55"/>
      <c r="P268" s="55"/>
      <c r="Q268" s="55"/>
      <c r="R268" s="55"/>
      <c r="S268" s="55"/>
      <c r="T268" s="55"/>
      <c r="U268" s="55"/>
    </row>
    <row r="269" spans="1:21" x14ac:dyDescent="0.3">
      <c r="A269" s="55"/>
      <c r="B269" s="55"/>
      <c r="C269" s="55"/>
      <c r="D269" s="55"/>
      <c r="E269" s="55" t="s">
        <v>1327</v>
      </c>
      <c r="F269" s="55" t="s">
        <v>447</v>
      </c>
      <c r="G269" s="55"/>
      <c r="H269" s="55"/>
      <c r="I269" s="55"/>
      <c r="J269" s="55"/>
      <c r="K269" s="55"/>
      <c r="L269" s="55"/>
      <c r="M269" s="55"/>
      <c r="N269" s="55"/>
      <c r="O269" s="55"/>
      <c r="P269" s="55"/>
      <c r="Q269" s="55"/>
      <c r="R269" s="55"/>
      <c r="S269" s="55"/>
      <c r="T269" s="55"/>
      <c r="U269" s="55"/>
    </row>
    <row r="270" spans="1:21" x14ac:dyDescent="0.3">
      <c r="A270" s="55"/>
      <c r="B270" s="55"/>
      <c r="C270" s="55"/>
      <c r="D270" s="55"/>
      <c r="E270" s="55" t="s">
        <v>1329</v>
      </c>
      <c r="F270" s="55" t="s">
        <v>331</v>
      </c>
      <c r="G270" s="55"/>
      <c r="H270" s="55"/>
      <c r="I270" s="55"/>
      <c r="J270" s="55"/>
      <c r="K270" s="55"/>
      <c r="L270" s="55"/>
      <c r="M270" s="55"/>
      <c r="N270" s="55"/>
      <c r="O270" s="55"/>
      <c r="P270" s="55"/>
      <c r="Q270" s="55"/>
      <c r="R270" s="55"/>
      <c r="S270" s="55"/>
      <c r="T270" s="55"/>
      <c r="U270" s="55"/>
    </row>
    <row r="271" spans="1:21" x14ac:dyDescent="0.3">
      <c r="A271" s="55"/>
      <c r="B271" s="55"/>
      <c r="C271" s="55"/>
      <c r="D271" s="55"/>
      <c r="E271" s="55" t="s">
        <v>1331</v>
      </c>
      <c r="F271" s="55" t="s">
        <v>649</v>
      </c>
      <c r="G271" s="55"/>
      <c r="H271" s="55"/>
      <c r="I271" s="55"/>
      <c r="J271" s="55"/>
      <c r="K271" s="55"/>
      <c r="L271" s="55"/>
      <c r="M271" s="55"/>
      <c r="N271" s="55"/>
      <c r="O271" s="55"/>
      <c r="P271" s="55"/>
      <c r="Q271" s="55"/>
      <c r="R271" s="55"/>
      <c r="S271" s="55"/>
      <c r="T271" s="55"/>
      <c r="U271" s="55"/>
    </row>
    <row r="272" spans="1:21" x14ac:dyDescent="0.3">
      <c r="A272" s="55"/>
      <c r="B272" s="55"/>
      <c r="C272" s="55"/>
      <c r="D272" s="55"/>
      <c r="E272" s="55" t="s">
        <v>1333</v>
      </c>
      <c r="F272" s="55" t="s">
        <v>650</v>
      </c>
      <c r="G272" s="55"/>
      <c r="H272" s="55"/>
      <c r="I272" s="55"/>
      <c r="J272" s="55"/>
      <c r="K272" s="55"/>
      <c r="L272" s="55"/>
      <c r="M272" s="55"/>
      <c r="N272" s="55"/>
      <c r="O272" s="55"/>
      <c r="P272" s="55"/>
      <c r="Q272" s="55"/>
      <c r="R272" s="55"/>
      <c r="S272" s="55"/>
      <c r="T272" s="55"/>
      <c r="U272" s="55"/>
    </row>
    <row r="273" spans="1:21" x14ac:dyDescent="0.3">
      <c r="A273" s="55"/>
      <c r="B273" s="55"/>
      <c r="C273" s="55"/>
      <c r="D273" s="55"/>
      <c r="E273" s="55" t="s">
        <v>1335</v>
      </c>
      <c r="F273" s="55" t="s">
        <v>653</v>
      </c>
      <c r="G273" s="55"/>
      <c r="H273" s="55"/>
      <c r="I273" s="55"/>
      <c r="J273" s="55"/>
      <c r="K273" s="55"/>
      <c r="L273" s="55"/>
      <c r="M273" s="55"/>
      <c r="N273" s="55"/>
      <c r="O273" s="55"/>
      <c r="P273" s="55"/>
      <c r="Q273" s="55"/>
      <c r="R273" s="55"/>
      <c r="S273" s="55"/>
      <c r="T273" s="55"/>
      <c r="U273" s="55"/>
    </row>
    <row r="274" spans="1:21" x14ac:dyDescent="0.3">
      <c r="A274" s="55"/>
      <c r="B274" s="55"/>
      <c r="C274" s="55"/>
      <c r="D274" s="55"/>
      <c r="E274" s="55" t="s">
        <v>1337</v>
      </c>
      <c r="F274" s="55" t="s">
        <v>521</v>
      </c>
      <c r="G274" s="55"/>
      <c r="H274" s="55"/>
      <c r="I274" s="55"/>
      <c r="J274" s="55"/>
      <c r="K274" s="55"/>
      <c r="L274" s="55"/>
      <c r="M274" s="55"/>
      <c r="N274" s="55"/>
      <c r="O274" s="55"/>
      <c r="P274" s="55"/>
      <c r="Q274" s="55"/>
      <c r="R274" s="55"/>
      <c r="S274" s="55"/>
      <c r="T274" s="55"/>
      <c r="U274" s="55"/>
    </row>
    <row r="275" spans="1:21" x14ac:dyDescent="0.3">
      <c r="A275" s="55"/>
      <c r="B275" s="55"/>
      <c r="C275" s="55"/>
      <c r="D275" s="55"/>
      <c r="E275" s="55" t="s">
        <v>1339</v>
      </c>
      <c r="F275" s="55" t="s">
        <v>647</v>
      </c>
      <c r="G275" s="55"/>
      <c r="H275" s="55"/>
      <c r="I275" s="55"/>
      <c r="J275" s="55"/>
      <c r="K275" s="55"/>
      <c r="L275" s="55"/>
      <c r="M275" s="55"/>
      <c r="N275" s="55"/>
      <c r="O275" s="55"/>
      <c r="P275" s="55"/>
      <c r="Q275" s="55"/>
      <c r="R275" s="55"/>
      <c r="S275" s="55"/>
      <c r="T275" s="55"/>
      <c r="U275" s="55"/>
    </row>
    <row r="276" spans="1:21" x14ac:dyDescent="0.3">
      <c r="A276" s="55"/>
      <c r="B276" s="55"/>
      <c r="C276" s="55"/>
      <c r="D276" s="55"/>
      <c r="E276" s="55" t="s">
        <v>1341</v>
      </c>
      <c r="F276" s="55" t="s">
        <v>656</v>
      </c>
      <c r="G276" s="55"/>
      <c r="H276" s="55"/>
      <c r="I276" s="55"/>
      <c r="J276" s="55"/>
      <c r="K276" s="55"/>
      <c r="L276" s="55"/>
      <c r="M276" s="55"/>
      <c r="N276" s="55"/>
      <c r="O276" s="55"/>
      <c r="P276" s="55"/>
      <c r="Q276" s="55"/>
      <c r="R276" s="55"/>
      <c r="S276" s="55"/>
      <c r="T276" s="55"/>
      <c r="U276" s="55"/>
    </row>
    <row r="277" spans="1:21" x14ac:dyDescent="0.3">
      <c r="A277" s="55"/>
      <c r="B277" s="55"/>
      <c r="C277" s="55"/>
      <c r="D277" s="55"/>
      <c r="E277" s="55" t="s">
        <v>1343</v>
      </c>
      <c r="F277" s="55" t="s">
        <v>657</v>
      </c>
      <c r="G277" s="55"/>
      <c r="H277" s="55"/>
      <c r="I277" s="55"/>
      <c r="J277" s="55"/>
      <c r="K277" s="55"/>
      <c r="L277" s="55"/>
      <c r="M277" s="55"/>
      <c r="N277" s="55"/>
      <c r="O277" s="55"/>
      <c r="P277" s="55"/>
      <c r="Q277" s="55"/>
      <c r="R277" s="55"/>
      <c r="S277" s="55"/>
      <c r="T277" s="55"/>
      <c r="U277" s="55"/>
    </row>
    <row r="278" spans="1:21" x14ac:dyDescent="0.3">
      <c r="A278" s="55"/>
      <c r="B278" s="55"/>
      <c r="C278" s="55"/>
      <c r="D278" s="55"/>
      <c r="E278" s="55" t="s">
        <v>1345</v>
      </c>
      <c r="F278" s="55" t="s">
        <v>645</v>
      </c>
      <c r="G278" s="55"/>
      <c r="H278" s="55"/>
      <c r="I278" s="55"/>
      <c r="J278" s="55"/>
      <c r="K278" s="55"/>
      <c r="L278" s="55"/>
      <c r="M278" s="55"/>
      <c r="N278" s="55"/>
      <c r="O278" s="55"/>
      <c r="P278" s="55"/>
      <c r="Q278" s="55"/>
      <c r="R278" s="55"/>
      <c r="S278" s="55"/>
      <c r="T278" s="55"/>
      <c r="U278" s="55"/>
    </row>
    <row r="279" spans="1:21" x14ac:dyDescent="0.3">
      <c r="A279" s="55"/>
      <c r="B279" s="55"/>
      <c r="C279" s="55"/>
      <c r="D279" s="55"/>
      <c r="E279" s="55" t="s">
        <v>1347</v>
      </c>
      <c r="F279" s="55" t="s">
        <v>660</v>
      </c>
      <c r="G279" s="55"/>
      <c r="H279" s="55"/>
      <c r="I279" s="55"/>
      <c r="J279" s="55"/>
      <c r="K279" s="55"/>
      <c r="L279" s="55"/>
      <c r="M279" s="55"/>
      <c r="N279" s="55"/>
      <c r="O279" s="55"/>
      <c r="P279" s="55"/>
      <c r="Q279" s="55"/>
      <c r="R279" s="55"/>
      <c r="S279" s="55"/>
      <c r="T279" s="55"/>
      <c r="U279" s="55"/>
    </row>
    <row r="280" spans="1:21" x14ac:dyDescent="0.3">
      <c r="A280" s="55"/>
      <c r="B280" s="55"/>
      <c r="C280" s="55"/>
      <c r="D280" s="55"/>
      <c r="E280" s="55" t="s">
        <v>1349</v>
      </c>
      <c r="F280" s="55" t="s">
        <v>663</v>
      </c>
      <c r="G280" s="55"/>
      <c r="H280" s="55"/>
      <c r="I280" s="55"/>
      <c r="J280" s="55"/>
      <c r="K280" s="55"/>
      <c r="L280" s="55"/>
      <c r="M280" s="55"/>
      <c r="N280" s="55"/>
      <c r="O280" s="55"/>
      <c r="P280" s="55"/>
      <c r="Q280" s="55"/>
      <c r="R280" s="55"/>
      <c r="S280" s="55"/>
      <c r="T280" s="55"/>
      <c r="U280" s="55"/>
    </row>
    <row r="281" spans="1:21" x14ac:dyDescent="0.3">
      <c r="A281" s="55"/>
      <c r="B281" s="55"/>
      <c r="C281" s="55"/>
      <c r="D281" s="55"/>
      <c r="E281" s="55" t="s">
        <v>1351</v>
      </c>
      <c r="F281" s="55" t="s">
        <v>602</v>
      </c>
      <c r="G281" s="55"/>
      <c r="H281" s="55"/>
      <c r="I281" s="55"/>
      <c r="J281" s="55"/>
      <c r="K281" s="55"/>
      <c r="L281" s="55"/>
      <c r="M281" s="55"/>
      <c r="N281" s="55"/>
      <c r="O281" s="55"/>
      <c r="P281" s="55"/>
      <c r="Q281" s="55"/>
      <c r="R281" s="55"/>
      <c r="S281" s="55"/>
      <c r="T281" s="55"/>
      <c r="U281" s="55"/>
    </row>
    <row r="282" spans="1:21" x14ac:dyDescent="0.3">
      <c r="A282" s="55"/>
      <c r="B282" s="55"/>
      <c r="C282" s="55"/>
      <c r="D282" s="55"/>
      <c r="E282" s="55" t="s">
        <v>1353</v>
      </c>
      <c r="F282" s="55" t="s">
        <v>668</v>
      </c>
      <c r="G282" s="55"/>
      <c r="H282" s="55"/>
      <c r="I282" s="55"/>
      <c r="J282" s="55"/>
      <c r="K282" s="55"/>
      <c r="L282" s="55"/>
      <c r="M282" s="55"/>
      <c r="N282" s="55"/>
      <c r="O282" s="55"/>
      <c r="P282" s="55"/>
      <c r="Q282" s="55"/>
      <c r="R282" s="55"/>
      <c r="S282" s="55"/>
      <c r="T282" s="55"/>
      <c r="U282" s="55"/>
    </row>
    <row r="283" spans="1:21" x14ac:dyDescent="0.3">
      <c r="A283" s="55"/>
      <c r="B283" s="55"/>
      <c r="C283" s="55"/>
      <c r="D283" s="55"/>
      <c r="E283" s="55" t="s">
        <v>1355</v>
      </c>
      <c r="F283" s="55" t="s">
        <v>671</v>
      </c>
      <c r="G283" s="55"/>
      <c r="H283" s="55"/>
      <c r="I283" s="55"/>
      <c r="J283" s="55"/>
      <c r="K283" s="55"/>
      <c r="L283" s="55"/>
      <c r="M283" s="55"/>
      <c r="N283" s="55"/>
      <c r="O283" s="55"/>
      <c r="P283" s="55"/>
      <c r="Q283" s="55"/>
      <c r="R283" s="55"/>
      <c r="S283" s="55"/>
      <c r="T283" s="55"/>
      <c r="U283" s="55"/>
    </row>
    <row r="284" spans="1:21" x14ac:dyDescent="0.3">
      <c r="A284" s="55"/>
      <c r="B284" s="55"/>
      <c r="C284" s="55"/>
      <c r="D284" s="55"/>
      <c r="E284" s="55" t="s">
        <v>1357</v>
      </c>
      <c r="F284" s="55" t="s">
        <v>673</v>
      </c>
      <c r="G284" s="55"/>
      <c r="H284" s="55"/>
      <c r="I284" s="55"/>
      <c r="J284" s="55"/>
      <c r="K284" s="55"/>
      <c r="L284" s="55"/>
      <c r="M284" s="55"/>
      <c r="N284" s="55"/>
      <c r="O284" s="55"/>
      <c r="P284" s="55"/>
      <c r="Q284" s="55"/>
      <c r="R284" s="55"/>
      <c r="S284" s="55"/>
      <c r="T284" s="55"/>
      <c r="U284" s="55"/>
    </row>
    <row r="285" spans="1:21" x14ac:dyDescent="0.3">
      <c r="A285" s="55"/>
      <c r="B285" s="55"/>
      <c r="C285" s="55"/>
      <c r="D285" s="55"/>
      <c r="E285" s="55" t="s">
        <v>1359</v>
      </c>
      <c r="F285" s="55" t="s">
        <v>676</v>
      </c>
      <c r="G285" s="55"/>
      <c r="H285" s="55"/>
      <c r="I285" s="55"/>
      <c r="J285" s="55"/>
      <c r="K285" s="55"/>
      <c r="L285" s="55"/>
      <c r="M285" s="55"/>
      <c r="N285" s="55"/>
      <c r="O285" s="55"/>
      <c r="P285" s="55"/>
      <c r="Q285" s="55"/>
      <c r="R285" s="55"/>
      <c r="S285" s="55"/>
      <c r="T285" s="55"/>
      <c r="U285" s="55"/>
    </row>
    <row r="286" spans="1:21" x14ac:dyDescent="0.3">
      <c r="A286" s="55"/>
      <c r="B286" s="55"/>
      <c r="C286" s="55"/>
      <c r="D286" s="55"/>
      <c r="E286" s="55" t="s">
        <v>1361</v>
      </c>
      <c r="F286" s="55" t="s">
        <v>634</v>
      </c>
      <c r="G286" s="55"/>
      <c r="H286" s="55"/>
      <c r="I286" s="55"/>
      <c r="J286" s="55"/>
      <c r="K286" s="55"/>
      <c r="L286" s="55"/>
      <c r="M286" s="55"/>
      <c r="N286" s="55"/>
      <c r="O286" s="55"/>
      <c r="P286" s="55"/>
      <c r="Q286" s="55"/>
      <c r="R286" s="55"/>
      <c r="S286" s="55"/>
      <c r="T286" s="55"/>
      <c r="U286" s="55"/>
    </row>
    <row r="287" spans="1:21" x14ac:dyDescent="0.3">
      <c r="A287" s="55"/>
      <c r="B287" s="55"/>
      <c r="C287" s="55"/>
      <c r="D287" s="55"/>
      <c r="E287" s="55" t="s">
        <v>1363</v>
      </c>
      <c r="F287" s="55" t="s">
        <v>395</v>
      </c>
      <c r="G287" s="55"/>
      <c r="H287" s="55"/>
      <c r="I287" s="55"/>
      <c r="J287" s="55"/>
      <c r="K287" s="55"/>
      <c r="L287" s="55"/>
      <c r="M287" s="55"/>
      <c r="N287" s="55"/>
      <c r="O287" s="55"/>
      <c r="P287" s="55"/>
      <c r="Q287" s="55"/>
      <c r="R287" s="55"/>
      <c r="S287" s="55"/>
      <c r="T287" s="55"/>
      <c r="U287" s="55"/>
    </row>
    <row r="288" spans="1:21" x14ac:dyDescent="0.3">
      <c r="A288" s="55"/>
      <c r="B288" s="55"/>
      <c r="C288" s="55"/>
      <c r="D288" s="55"/>
      <c r="E288" s="55" t="s">
        <v>1365</v>
      </c>
      <c r="F288" s="55" t="s">
        <v>606</v>
      </c>
      <c r="G288" s="55"/>
      <c r="H288" s="55"/>
      <c r="I288" s="55"/>
      <c r="J288" s="55"/>
      <c r="K288" s="55"/>
      <c r="L288" s="55"/>
      <c r="M288" s="55"/>
      <c r="N288" s="55"/>
      <c r="O288" s="55"/>
      <c r="P288" s="55"/>
      <c r="Q288" s="55"/>
      <c r="R288" s="55"/>
      <c r="S288" s="55"/>
      <c r="T288" s="55"/>
      <c r="U288" s="55"/>
    </row>
    <row r="289" spans="1:21" x14ac:dyDescent="0.3">
      <c r="A289" s="55"/>
      <c r="B289" s="55"/>
      <c r="C289" s="55"/>
      <c r="D289" s="55"/>
      <c r="E289" s="55" t="s">
        <v>1367</v>
      </c>
      <c r="F289" s="55" t="s">
        <v>682</v>
      </c>
      <c r="G289" s="55"/>
      <c r="H289" s="55"/>
      <c r="I289" s="55"/>
      <c r="J289" s="55"/>
      <c r="K289" s="55"/>
      <c r="L289" s="55"/>
      <c r="M289" s="55"/>
      <c r="N289" s="55"/>
      <c r="O289" s="55"/>
      <c r="P289" s="55"/>
      <c r="Q289" s="55"/>
      <c r="R289" s="55"/>
      <c r="S289" s="55"/>
      <c r="T289" s="55"/>
      <c r="U289" s="55"/>
    </row>
    <row r="290" spans="1:21" x14ac:dyDescent="0.3">
      <c r="A290" s="55"/>
      <c r="B290" s="55"/>
      <c r="C290" s="55"/>
      <c r="D290" s="55"/>
      <c r="E290" s="55" t="s">
        <v>1369</v>
      </c>
      <c r="F290" s="55" t="s">
        <v>465</v>
      </c>
      <c r="G290" s="55"/>
      <c r="H290" s="55"/>
      <c r="I290" s="55"/>
      <c r="J290" s="55"/>
      <c r="K290" s="55"/>
      <c r="L290" s="55"/>
      <c r="M290" s="55"/>
      <c r="N290" s="55"/>
      <c r="O290" s="55"/>
      <c r="P290" s="55"/>
      <c r="Q290" s="55"/>
      <c r="R290" s="55"/>
      <c r="S290" s="55"/>
      <c r="T290" s="55"/>
      <c r="U290" s="55"/>
    </row>
    <row r="291" spans="1:21" x14ac:dyDescent="0.3">
      <c r="A291" s="55"/>
      <c r="B291" s="55"/>
      <c r="C291" s="55"/>
      <c r="D291" s="55"/>
      <c r="E291" s="55" t="s">
        <v>1371</v>
      </c>
      <c r="F291" s="55" t="s">
        <v>643</v>
      </c>
      <c r="G291" s="55"/>
      <c r="H291" s="55"/>
      <c r="I291" s="55"/>
      <c r="J291" s="55"/>
      <c r="K291" s="55"/>
      <c r="L291" s="55"/>
      <c r="M291" s="55"/>
      <c r="N291" s="55"/>
      <c r="O291" s="55"/>
      <c r="P291" s="55"/>
      <c r="Q291" s="55"/>
      <c r="R291" s="55"/>
      <c r="S291" s="55"/>
      <c r="T291" s="55"/>
      <c r="U291" s="55"/>
    </row>
    <row r="292" spans="1:21" x14ac:dyDescent="0.3">
      <c r="A292" s="55"/>
      <c r="B292" s="55"/>
      <c r="C292" s="55"/>
      <c r="D292" s="55"/>
      <c r="E292" s="55" t="s">
        <v>1373</v>
      </c>
      <c r="F292" s="55" t="s">
        <v>560</v>
      </c>
      <c r="G292" s="55"/>
      <c r="H292" s="55"/>
      <c r="I292" s="55"/>
      <c r="J292" s="55"/>
      <c r="K292" s="55"/>
      <c r="L292" s="55"/>
      <c r="M292" s="55"/>
      <c r="N292" s="55"/>
      <c r="O292" s="55"/>
      <c r="P292" s="55"/>
      <c r="Q292" s="55"/>
      <c r="R292" s="55"/>
      <c r="S292" s="55"/>
      <c r="T292" s="55"/>
      <c r="U292" s="55"/>
    </row>
    <row r="293" spans="1:21" x14ac:dyDescent="0.3">
      <c r="A293" s="55"/>
      <c r="B293" s="55"/>
      <c r="C293" s="55"/>
      <c r="D293" s="55"/>
      <c r="E293" s="55" t="s">
        <v>1375</v>
      </c>
      <c r="F293" s="55" t="s">
        <v>686</v>
      </c>
      <c r="G293" s="55"/>
      <c r="H293" s="55"/>
      <c r="I293" s="55"/>
      <c r="J293" s="55"/>
      <c r="K293" s="55"/>
      <c r="L293" s="55"/>
      <c r="M293" s="55"/>
      <c r="N293" s="55"/>
      <c r="O293" s="55"/>
      <c r="P293" s="55"/>
      <c r="Q293" s="55"/>
      <c r="R293" s="55"/>
      <c r="S293" s="55"/>
      <c r="T293" s="55"/>
      <c r="U293" s="55"/>
    </row>
    <row r="294" spans="1:21" x14ac:dyDescent="0.3">
      <c r="A294" s="55"/>
      <c r="B294" s="55"/>
      <c r="C294" s="55"/>
      <c r="D294" s="55"/>
      <c r="E294" s="55" t="s">
        <v>1377</v>
      </c>
      <c r="F294" s="55" t="s">
        <v>688</v>
      </c>
      <c r="G294" s="55"/>
      <c r="H294" s="55"/>
      <c r="I294" s="55"/>
      <c r="J294" s="55"/>
      <c r="K294" s="55"/>
      <c r="L294" s="55"/>
      <c r="M294" s="55"/>
      <c r="N294" s="55"/>
      <c r="O294" s="55"/>
      <c r="P294" s="55"/>
      <c r="Q294" s="55"/>
      <c r="R294" s="55"/>
      <c r="S294" s="55"/>
      <c r="T294" s="55"/>
      <c r="U294" s="55"/>
    </row>
    <row r="295" spans="1:21" x14ac:dyDescent="0.3">
      <c r="A295" s="55"/>
      <c r="B295" s="55"/>
      <c r="C295" s="55"/>
      <c r="D295" s="55"/>
      <c r="E295" s="55" t="s">
        <v>1379</v>
      </c>
      <c r="F295" s="55" t="s">
        <v>690</v>
      </c>
      <c r="G295" s="55"/>
      <c r="H295" s="55"/>
      <c r="I295" s="55"/>
      <c r="J295" s="55"/>
      <c r="K295" s="55"/>
      <c r="L295" s="55"/>
      <c r="M295" s="55"/>
      <c r="N295" s="55"/>
      <c r="O295" s="55"/>
      <c r="P295" s="55"/>
      <c r="Q295" s="55"/>
      <c r="R295" s="55"/>
      <c r="S295" s="55"/>
      <c r="T295" s="55"/>
      <c r="U295" s="55"/>
    </row>
    <row r="296" spans="1:21" x14ac:dyDescent="0.3">
      <c r="A296" s="55"/>
      <c r="B296" s="55"/>
      <c r="C296" s="55"/>
      <c r="D296" s="55"/>
      <c r="E296" s="55" t="s">
        <v>1381</v>
      </c>
      <c r="F296" s="55" t="s">
        <v>652</v>
      </c>
      <c r="G296" s="55"/>
      <c r="H296" s="55"/>
      <c r="I296" s="55"/>
      <c r="J296" s="55"/>
      <c r="K296" s="55"/>
      <c r="L296" s="55"/>
      <c r="M296" s="55"/>
      <c r="N296" s="55"/>
      <c r="O296" s="55"/>
      <c r="P296" s="55"/>
      <c r="Q296" s="55"/>
      <c r="R296" s="55"/>
      <c r="S296" s="55"/>
      <c r="T296" s="55"/>
      <c r="U296" s="55"/>
    </row>
    <row r="297" spans="1:21" x14ac:dyDescent="0.3">
      <c r="A297" s="55"/>
      <c r="B297" s="55"/>
      <c r="C297" s="55"/>
      <c r="D297" s="55"/>
      <c r="E297" s="55" t="s">
        <v>1383</v>
      </c>
      <c r="F297" s="55" t="s">
        <v>670</v>
      </c>
      <c r="G297" s="55"/>
      <c r="H297" s="55"/>
      <c r="I297" s="55"/>
      <c r="J297" s="55"/>
      <c r="K297" s="55"/>
      <c r="L297" s="55"/>
      <c r="M297" s="55"/>
      <c r="N297" s="55"/>
      <c r="O297" s="55"/>
      <c r="P297" s="55"/>
      <c r="Q297" s="55"/>
      <c r="R297" s="55"/>
      <c r="S297" s="55"/>
      <c r="T297" s="55"/>
      <c r="U297" s="55"/>
    </row>
    <row r="298" spans="1:21" x14ac:dyDescent="0.3">
      <c r="A298" s="55"/>
      <c r="B298" s="55"/>
      <c r="C298" s="55"/>
      <c r="D298" s="55"/>
      <c r="E298" s="55" t="s">
        <v>1385</v>
      </c>
      <c r="F298" s="55" t="s">
        <v>693</v>
      </c>
      <c r="G298" s="55"/>
      <c r="H298" s="55"/>
      <c r="I298" s="55"/>
      <c r="J298" s="55"/>
      <c r="K298" s="55"/>
      <c r="L298" s="55"/>
      <c r="M298" s="55"/>
      <c r="N298" s="55"/>
      <c r="O298" s="55"/>
      <c r="P298" s="55"/>
      <c r="Q298" s="55"/>
      <c r="R298" s="55"/>
      <c r="S298" s="55"/>
      <c r="T298" s="55"/>
      <c r="U298" s="55"/>
    </row>
    <row r="299" spans="1:21" x14ac:dyDescent="0.3">
      <c r="A299" s="55"/>
      <c r="B299" s="55"/>
      <c r="C299" s="55"/>
      <c r="D299" s="55"/>
      <c r="E299" s="55" t="s">
        <v>1387</v>
      </c>
      <c r="F299" s="55" t="s">
        <v>468</v>
      </c>
      <c r="G299" s="55"/>
      <c r="H299" s="55"/>
      <c r="I299" s="55"/>
      <c r="J299" s="55"/>
      <c r="K299" s="55"/>
      <c r="L299" s="55"/>
      <c r="M299" s="55"/>
      <c r="N299" s="55"/>
      <c r="O299" s="55"/>
      <c r="P299" s="55"/>
      <c r="Q299" s="55"/>
      <c r="R299" s="55"/>
      <c r="S299" s="55"/>
      <c r="T299" s="55"/>
      <c r="U299" s="55"/>
    </row>
    <row r="300" spans="1:21" x14ac:dyDescent="0.3">
      <c r="A300" s="55"/>
      <c r="B300" s="55"/>
      <c r="C300" s="55"/>
      <c r="D300" s="55"/>
      <c r="E300" s="55" t="s">
        <v>1389</v>
      </c>
      <c r="F300" s="55" t="s">
        <v>623</v>
      </c>
      <c r="G300" s="55"/>
      <c r="H300" s="55"/>
      <c r="I300" s="55"/>
      <c r="J300" s="55"/>
      <c r="K300" s="55"/>
      <c r="L300" s="55"/>
      <c r="M300" s="55"/>
      <c r="N300" s="55"/>
      <c r="O300" s="55"/>
      <c r="P300" s="55"/>
      <c r="Q300" s="55"/>
      <c r="R300" s="55"/>
      <c r="S300" s="55"/>
      <c r="T300" s="55"/>
      <c r="U300" s="55"/>
    </row>
    <row r="301" spans="1:21" x14ac:dyDescent="0.3">
      <c r="A301" s="55"/>
      <c r="B301" s="55"/>
      <c r="C301" s="55"/>
      <c r="D301" s="55"/>
      <c r="E301" s="55" t="s">
        <v>1391</v>
      </c>
      <c r="F301" s="55" t="s">
        <v>697</v>
      </c>
      <c r="G301" s="55"/>
      <c r="H301" s="55"/>
      <c r="I301" s="55"/>
      <c r="J301" s="55"/>
      <c r="K301" s="55"/>
      <c r="L301" s="55"/>
      <c r="M301" s="55"/>
      <c r="N301" s="55"/>
      <c r="O301" s="55"/>
      <c r="P301" s="55"/>
      <c r="Q301" s="55"/>
      <c r="R301" s="55"/>
      <c r="S301" s="55"/>
      <c r="T301" s="55"/>
      <c r="U301" s="55"/>
    </row>
    <row r="302" spans="1:21" x14ac:dyDescent="0.3">
      <c r="A302" s="55"/>
      <c r="B302" s="55"/>
      <c r="C302" s="55"/>
      <c r="D302" s="55"/>
      <c r="E302" s="55" t="s">
        <v>1393</v>
      </c>
      <c r="F302" s="55" t="s">
        <v>417</v>
      </c>
      <c r="G302" s="55"/>
      <c r="H302" s="55"/>
      <c r="I302" s="55"/>
      <c r="J302" s="55"/>
      <c r="K302" s="55"/>
      <c r="L302" s="55"/>
      <c r="M302" s="55"/>
      <c r="N302" s="55"/>
      <c r="O302" s="55"/>
      <c r="P302" s="55"/>
      <c r="Q302" s="55"/>
      <c r="R302" s="55"/>
      <c r="S302" s="55"/>
      <c r="T302" s="55"/>
      <c r="U302" s="55"/>
    </row>
    <row r="303" spans="1:21" x14ac:dyDescent="0.3">
      <c r="A303" s="55"/>
      <c r="B303" s="55"/>
      <c r="C303" s="55"/>
      <c r="D303" s="55"/>
      <c r="E303" s="55" t="s">
        <v>1395</v>
      </c>
      <c r="F303" s="55" t="s">
        <v>619</v>
      </c>
      <c r="G303" s="55"/>
      <c r="H303" s="55"/>
      <c r="I303" s="55"/>
      <c r="J303" s="55"/>
      <c r="K303" s="55"/>
      <c r="L303" s="55"/>
      <c r="M303" s="55"/>
      <c r="N303" s="55"/>
      <c r="O303" s="55"/>
      <c r="P303" s="55"/>
      <c r="Q303" s="55"/>
      <c r="R303" s="55"/>
      <c r="S303" s="55"/>
      <c r="T303" s="55"/>
      <c r="U303" s="55"/>
    </row>
    <row r="304" spans="1:21" x14ac:dyDescent="0.3">
      <c r="A304" s="55"/>
      <c r="B304" s="55"/>
      <c r="C304" s="55"/>
      <c r="D304" s="55"/>
      <c r="E304" s="55" t="s">
        <v>1397</v>
      </c>
      <c r="F304" s="55" t="s">
        <v>598</v>
      </c>
      <c r="G304" s="55"/>
      <c r="H304" s="55"/>
      <c r="I304" s="55"/>
      <c r="J304" s="55"/>
      <c r="K304" s="55"/>
      <c r="L304" s="55"/>
      <c r="M304" s="55"/>
      <c r="N304" s="55"/>
      <c r="O304" s="55"/>
      <c r="P304" s="55"/>
      <c r="Q304" s="55"/>
      <c r="R304" s="55"/>
      <c r="S304" s="55"/>
      <c r="T304" s="55"/>
      <c r="U304" s="55"/>
    </row>
    <row r="305" spans="1:21" x14ac:dyDescent="0.3">
      <c r="A305" s="55"/>
      <c r="B305" s="55"/>
      <c r="C305" s="55"/>
      <c r="D305" s="55"/>
      <c r="E305" s="55" t="s">
        <v>1399</v>
      </c>
      <c r="F305" s="55" t="s">
        <v>571</v>
      </c>
      <c r="G305" s="55"/>
      <c r="H305" s="55"/>
      <c r="I305" s="55"/>
      <c r="J305" s="55"/>
      <c r="K305" s="55"/>
      <c r="L305" s="55"/>
      <c r="M305" s="55"/>
      <c r="N305" s="55"/>
      <c r="O305" s="55"/>
      <c r="P305" s="55"/>
      <c r="Q305" s="55"/>
      <c r="R305" s="55"/>
      <c r="S305" s="55"/>
      <c r="T305" s="55"/>
      <c r="U305" s="55"/>
    </row>
    <row r="306" spans="1:21" x14ac:dyDescent="0.3">
      <c r="A306" s="55"/>
      <c r="B306" s="55"/>
      <c r="C306" s="55"/>
      <c r="D306" s="55"/>
      <c r="E306" s="55" t="s">
        <v>1401</v>
      </c>
      <c r="F306" s="55" t="s">
        <v>371</v>
      </c>
      <c r="G306" s="55"/>
      <c r="H306" s="55"/>
      <c r="I306" s="55"/>
      <c r="J306" s="55"/>
      <c r="K306" s="55"/>
      <c r="L306" s="55"/>
      <c r="M306" s="55"/>
      <c r="N306" s="55"/>
      <c r="O306" s="55"/>
      <c r="P306" s="55"/>
      <c r="Q306" s="55"/>
      <c r="R306" s="55"/>
      <c r="S306" s="55"/>
      <c r="T306" s="55"/>
      <c r="U306" s="55"/>
    </row>
    <row r="307" spans="1:21" x14ac:dyDescent="0.3">
      <c r="A307" s="55"/>
      <c r="B307" s="55"/>
      <c r="C307" s="55"/>
      <c r="D307" s="55"/>
      <c r="E307" s="55" t="s">
        <v>1403</v>
      </c>
      <c r="F307" s="55" t="s">
        <v>613</v>
      </c>
      <c r="G307" s="55"/>
      <c r="H307" s="55"/>
      <c r="I307" s="55"/>
      <c r="J307" s="55"/>
      <c r="K307" s="55"/>
      <c r="L307" s="55"/>
      <c r="M307" s="55"/>
      <c r="N307" s="55"/>
      <c r="O307" s="55"/>
      <c r="P307" s="55"/>
      <c r="Q307" s="55"/>
      <c r="R307" s="55"/>
      <c r="S307" s="55"/>
      <c r="T307" s="55"/>
      <c r="U307" s="55"/>
    </row>
    <row r="308" spans="1:21" x14ac:dyDescent="0.3">
      <c r="A308" s="55"/>
      <c r="B308" s="55"/>
      <c r="C308" s="55"/>
      <c r="D308" s="55"/>
      <c r="E308" s="55" t="s">
        <v>1405</v>
      </c>
      <c r="F308" s="55" t="s">
        <v>703</v>
      </c>
      <c r="G308" s="55"/>
      <c r="H308" s="55"/>
      <c r="I308" s="55"/>
      <c r="J308" s="55"/>
      <c r="K308" s="55"/>
      <c r="L308" s="55"/>
      <c r="M308" s="55"/>
      <c r="N308" s="55"/>
      <c r="O308" s="55"/>
      <c r="P308" s="55"/>
      <c r="Q308" s="55"/>
      <c r="R308" s="55"/>
      <c r="S308" s="55"/>
      <c r="T308" s="55"/>
      <c r="U308" s="55"/>
    </row>
    <row r="309" spans="1:21" x14ac:dyDescent="0.3">
      <c r="A309" s="55"/>
      <c r="B309" s="55"/>
      <c r="C309" s="55"/>
      <c r="D309" s="55"/>
      <c r="E309" s="55" t="s">
        <v>1407</v>
      </c>
      <c r="F309" s="55" t="s">
        <v>705</v>
      </c>
      <c r="G309" s="55"/>
      <c r="H309" s="55"/>
      <c r="I309" s="55"/>
      <c r="J309" s="55"/>
      <c r="K309" s="55"/>
      <c r="L309" s="55"/>
      <c r="M309" s="55"/>
      <c r="N309" s="55"/>
      <c r="O309" s="55"/>
      <c r="P309" s="55"/>
      <c r="Q309" s="55"/>
      <c r="R309" s="55"/>
      <c r="S309" s="55"/>
      <c r="T309" s="55"/>
      <c r="U309" s="55"/>
    </row>
    <row r="310" spans="1:21" x14ac:dyDescent="0.3">
      <c r="A310" s="55"/>
      <c r="B310" s="55"/>
      <c r="C310" s="55"/>
      <c r="D310" s="55"/>
      <c r="E310" s="55" t="s">
        <v>1409</v>
      </c>
      <c r="F310" s="55" t="s">
        <v>304</v>
      </c>
      <c r="G310" s="55"/>
      <c r="H310" s="55"/>
      <c r="I310" s="55"/>
      <c r="J310" s="55"/>
      <c r="K310" s="55"/>
      <c r="L310" s="55"/>
      <c r="M310" s="55"/>
      <c r="N310" s="55"/>
      <c r="O310" s="55"/>
      <c r="P310" s="55"/>
      <c r="Q310" s="55"/>
      <c r="R310" s="55"/>
      <c r="S310" s="55"/>
      <c r="T310" s="55"/>
      <c r="U310" s="55"/>
    </row>
    <row r="311" spans="1:21" x14ac:dyDescent="0.3">
      <c r="A311" s="55"/>
      <c r="B311" s="55"/>
      <c r="C311" s="55"/>
      <c r="D311" s="55"/>
      <c r="E311" s="55" t="s">
        <v>1411</v>
      </c>
      <c r="F311" s="55" t="s">
        <v>710</v>
      </c>
      <c r="G311" s="55"/>
      <c r="H311" s="55"/>
      <c r="I311" s="55"/>
      <c r="J311" s="55"/>
      <c r="K311" s="55"/>
      <c r="L311" s="55"/>
      <c r="M311" s="55"/>
      <c r="N311" s="55"/>
      <c r="O311" s="55"/>
      <c r="P311" s="55"/>
      <c r="Q311" s="55"/>
      <c r="R311" s="55"/>
      <c r="S311" s="55"/>
      <c r="T311" s="55"/>
      <c r="U311" s="55"/>
    </row>
    <row r="312" spans="1:21" x14ac:dyDescent="0.3">
      <c r="A312" s="55"/>
      <c r="B312" s="55"/>
      <c r="C312" s="55"/>
      <c r="D312" s="55"/>
      <c r="E312" s="55" t="s">
        <v>1413</v>
      </c>
      <c r="F312" s="55" t="s">
        <v>712</v>
      </c>
      <c r="G312" s="55"/>
      <c r="H312" s="55"/>
      <c r="I312" s="55"/>
      <c r="J312" s="55"/>
      <c r="K312" s="55"/>
      <c r="L312" s="55"/>
      <c r="M312" s="55"/>
      <c r="N312" s="55"/>
      <c r="O312" s="55"/>
      <c r="P312" s="55"/>
      <c r="Q312" s="55"/>
      <c r="R312" s="55"/>
      <c r="S312" s="55"/>
      <c r="T312" s="55"/>
      <c r="U312" s="55"/>
    </row>
    <row r="313" spans="1:21" x14ac:dyDescent="0.3">
      <c r="A313" s="55"/>
      <c r="B313" s="55"/>
      <c r="C313" s="55"/>
      <c r="D313" s="55"/>
      <c r="E313" s="55" t="s">
        <v>1415</v>
      </c>
      <c r="F313" s="55" t="s">
        <v>512</v>
      </c>
      <c r="G313" s="55"/>
      <c r="H313" s="55"/>
      <c r="I313" s="55"/>
      <c r="J313" s="55"/>
      <c r="K313" s="55"/>
      <c r="L313" s="55"/>
      <c r="M313" s="55"/>
      <c r="N313" s="55"/>
      <c r="O313" s="55"/>
      <c r="P313" s="55"/>
      <c r="Q313" s="55"/>
      <c r="R313" s="55"/>
      <c r="S313" s="55"/>
      <c r="T313" s="55"/>
      <c r="U313" s="55"/>
    </row>
    <row r="314" spans="1:21" x14ac:dyDescent="0.3">
      <c r="A314" s="55"/>
      <c r="B314" s="55"/>
      <c r="C314" s="55"/>
      <c r="D314" s="55"/>
      <c r="E314" s="55" t="s">
        <v>1417</v>
      </c>
      <c r="F314" s="55" t="s">
        <v>713</v>
      </c>
      <c r="G314" s="55"/>
      <c r="H314" s="55"/>
      <c r="I314" s="55"/>
      <c r="J314" s="55"/>
      <c r="K314" s="55"/>
      <c r="L314" s="55"/>
      <c r="M314" s="55"/>
      <c r="N314" s="55"/>
      <c r="O314" s="55"/>
      <c r="P314" s="55"/>
      <c r="Q314" s="55"/>
      <c r="R314" s="55"/>
      <c r="S314" s="55"/>
      <c r="T314" s="55"/>
      <c r="U314" s="55"/>
    </row>
    <row r="315" spans="1:21" x14ac:dyDescent="0.3">
      <c r="A315" s="55"/>
      <c r="B315" s="55"/>
      <c r="C315" s="55"/>
      <c r="D315" s="55"/>
      <c r="E315" s="55" t="s">
        <v>1419</v>
      </c>
      <c r="F315" s="55" t="s">
        <v>715</v>
      </c>
      <c r="G315" s="55"/>
      <c r="H315" s="55"/>
      <c r="I315" s="55"/>
      <c r="J315" s="55"/>
      <c r="K315" s="55"/>
      <c r="L315" s="55"/>
      <c r="M315" s="55"/>
      <c r="N315" s="55"/>
      <c r="O315" s="55"/>
      <c r="P315" s="55"/>
      <c r="Q315" s="55"/>
      <c r="R315" s="55"/>
      <c r="S315" s="55"/>
      <c r="T315" s="55"/>
      <c r="U315" s="55"/>
    </row>
    <row r="316" spans="1:21" x14ac:dyDescent="0.3">
      <c r="A316" s="55"/>
      <c r="B316" s="55"/>
      <c r="C316" s="55"/>
      <c r="D316" s="55"/>
      <c r="E316" s="55" t="s">
        <v>1230</v>
      </c>
      <c r="F316" s="55" t="s">
        <v>520</v>
      </c>
      <c r="G316" s="55"/>
      <c r="H316" s="55"/>
      <c r="I316" s="55"/>
      <c r="J316" s="55"/>
      <c r="K316" s="55"/>
      <c r="L316" s="55"/>
      <c r="M316" s="55"/>
      <c r="N316" s="55"/>
      <c r="O316" s="55"/>
      <c r="P316" s="55"/>
      <c r="Q316" s="55"/>
      <c r="R316" s="55"/>
      <c r="S316" s="55"/>
      <c r="T316" s="55"/>
      <c r="U316" s="55"/>
    </row>
    <row r="317" spans="1:21" x14ac:dyDescent="0.3">
      <c r="A317" s="55"/>
      <c r="B317" s="55"/>
      <c r="C317" s="55"/>
      <c r="D317" s="55"/>
      <c r="E317" s="55" t="s">
        <v>1232</v>
      </c>
      <c r="F317" s="55" t="s">
        <v>524</v>
      </c>
      <c r="G317" s="55"/>
      <c r="H317" s="55"/>
      <c r="I317" s="55"/>
      <c r="J317" s="55"/>
      <c r="K317" s="55"/>
      <c r="L317" s="55"/>
      <c r="M317" s="55"/>
      <c r="N317" s="55"/>
      <c r="O317" s="55"/>
      <c r="P317" s="55"/>
      <c r="Q317" s="55"/>
      <c r="R317" s="55"/>
      <c r="S317" s="55"/>
      <c r="T317" s="55"/>
      <c r="U317" s="55"/>
    </row>
    <row r="318" spans="1:21" x14ac:dyDescent="0.3">
      <c r="A318" s="55"/>
      <c r="B318" s="55"/>
      <c r="C318" s="55"/>
      <c r="D318" s="55"/>
      <c r="E318" s="55" t="s">
        <v>1234</v>
      </c>
      <c r="F318" s="55" t="s">
        <v>526</v>
      </c>
      <c r="G318" s="55"/>
      <c r="H318" s="55"/>
      <c r="I318" s="55"/>
      <c r="J318" s="55"/>
      <c r="K318" s="55"/>
      <c r="L318" s="55"/>
      <c r="M318" s="55"/>
      <c r="N318" s="55"/>
      <c r="O318" s="55"/>
      <c r="P318" s="55"/>
      <c r="Q318" s="55"/>
      <c r="R318" s="55"/>
      <c r="S318" s="55"/>
      <c r="T318" s="55"/>
      <c r="U318" s="55"/>
    </row>
    <row r="319" spans="1:21" x14ac:dyDescent="0.3">
      <c r="A319" s="55"/>
      <c r="B319" s="55"/>
      <c r="C319" s="55"/>
      <c r="D319" s="55"/>
      <c r="E319" s="55" t="s">
        <v>1236</v>
      </c>
      <c r="F319" s="55" t="s">
        <v>529</v>
      </c>
      <c r="G319" s="55"/>
      <c r="H319" s="55"/>
      <c r="I319" s="55"/>
      <c r="J319" s="55"/>
      <c r="K319" s="55"/>
      <c r="L319" s="55"/>
      <c r="M319" s="55"/>
      <c r="N319" s="55"/>
      <c r="O319" s="55"/>
      <c r="P319" s="55"/>
      <c r="Q319" s="55"/>
      <c r="R319" s="55"/>
      <c r="S319" s="55"/>
      <c r="T319" s="55"/>
      <c r="U319" s="55"/>
    </row>
    <row r="320" spans="1:21" x14ac:dyDescent="0.3">
      <c r="A320" s="55"/>
      <c r="B320" s="55"/>
      <c r="C320" s="55"/>
      <c r="D320" s="55"/>
      <c r="E320" s="55" t="s">
        <v>1238</v>
      </c>
      <c r="F320" s="55" t="s">
        <v>532</v>
      </c>
      <c r="G320" s="55"/>
      <c r="H320" s="55"/>
      <c r="I320" s="55"/>
      <c r="J320" s="55"/>
      <c r="K320" s="55"/>
      <c r="L320" s="55"/>
      <c r="M320" s="55"/>
      <c r="N320" s="55"/>
      <c r="O320" s="55"/>
      <c r="P320" s="55"/>
      <c r="Q320" s="55"/>
      <c r="R320" s="55"/>
      <c r="S320" s="55"/>
      <c r="T320" s="55"/>
      <c r="U320" s="55"/>
    </row>
    <row r="321" spans="1:21" x14ac:dyDescent="0.3">
      <c r="A321" s="55"/>
      <c r="B321" s="55"/>
      <c r="C321" s="55"/>
      <c r="D321" s="55"/>
      <c r="E321" s="55" t="s">
        <v>1240</v>
      </c>
      <c r="F321" s="55" t="s">
        <v>536</v>
      </c>
      <c r="G321" s="55"/>
      <c r="H321" s="55"/>
      <c r="I321" s="55"/>
      <c r="J321" s="55"/>
      <c r="K321" s="55"/>
      <c r="L321" s="55"/>
      <c r="M321" s="55"/>
      <c r="N321" s="55"/>
      <c r="O321" s="55"/>
      <c r="P321" s="55"/>
      <c r="Q321" s="55"/>
      <c r="R321" s="55"/>
      <c r="S321" s="55"/>
      <c r="T321" s="55"/>
      <c r="U321" s="55"/>
    </row>
    <row r="322" spans="1:21" x14ac:dyDescent="0.3">
      <c r="A322" s="55"/>
      <c r="B322" s="55"/>
      <c r="C322" s="55"/>
      <c r="D322" s="55"/>
      <c r="E322" s="55" t="s">
        <v>1242</v>
      </c>
      <c r="F322" s="55" t="s">
        <v>540</v>
      </c>
      <c r="G322" s="55"/>
      <c r="H322" s="55"/>
      <c r="I322" s="55"/>
      <c r="J322" s="55"/>
      <c r="K322" s="55"/>
      <c r="L322" s="55"/>
      <c r="M322" s="55"/>
      <c r="N322" s="55"/>
      <c r="O322" s="55"/>
      <c r="P322" s="55"/>
      <c r="Q322" s="55"/>
      <c r="R322" s="55"/>
      <c r="S322" s="55"/>
      <c r="T322" s="55"/>
      <c r="U322" s="55"/>
    </row>
    <row r="323" spans="1:21" x14ac:dyDescent="0.3">
      <c r="A323" s="55"/>
      <c r="B323" s="55"/>
      <c r="C323" s="55"/>
      <c r="D323" s="55"/>
      <c r="E323" s="55" t="s">
        <v>1244</v>
      </c>
      <c r="F323" s="55" t="s">
        <v>543</v>
      </c>
      <c r="G323" s="55"/>
      <c r="H323" s="55"/>
      <c r="I323" s="55"/>
      <c r="J323" s="55"/>
      <c r="K323" s="55"/>
      <c r="L323" s="55"/>
      <c r="M323" s="55"/>
      <c r="N323" s="55"/>
      <c r="O323" s="55"/>
      <c r="P323" s="55"/>
      <c r="Q323" s="55"/>
      <c r="R323" s="55"/>
      <c r="S323" s="55"/>
      <c r="T323" s="55"/>
      <c r="U323" s="55"/>
    </row>
    <row r="324" spans="1:21" x14ac:dyDescent="0.3">
      <c r="A324" s="55"/>
      <c r="B324" s="55"/>
      <c r="C324" s="55"/>
      <c r="D324" s="55"/>
      <c r="E324" s="55" t="s">
        <v>1246</v>
      </c>
      <c r="F324" s="55" t="s">
        <v>546</v>
      </c>
      <c r="G324" s="55"/>
      <c r="H324" s="55"/>
      <c r="I324" s="55"/>
      <c r="J324" s="55"/>
      <c r="K324" s="55"/>
      <c r="L324" s="55"/>
      <c r="M324" s="55"/>
      <c r="N324" s="55"/>
      <c r="O324" s="55"/>
      <c r="P324" s="55"/>
      <c r="Q324" s="55"/>
      <c r="R324" s="55"/>
      <c r="S324" s="55"/>
      <c r="T324" s="55"/>
      <c r="U324" s="55"/>
    </row>
    <row r="325" spans="1:21" x14ac:dyDescent="0.3">
      <c r="A325" s="55"/>
      <c r="B325" s="55"/>
      <c r="C325" s="55"/>
      <c r="D325" s="55"/>
      <c r="E325" s="55" t="s">
        <v>1248</v>
      </c>
      <c r="F325" s="55" t="s">
        <v>326</v>
      </c>
      <c r="G325" s="55"/>
      <c r="H325" s="55"/>
      <c r="I325" s="55"/>
      <c r="J325" s="55"/>
      <c r="K325" s="55"/>
      <c r="L325" s="55"/>
      <c r="M325" s="55"/>
      <c r="N325" s="55"/>
      <c r="O325" s="55"/>
      <c r="P325" s="55"/>
      <c r="Q325" s="55"/>
      <c r="R325" s="55"/>
      <c r="S325" s="55"/>
      <c r="T325" s="55"/>
      <c r="U325" s="55"/>
    </row>
    <row r="326" spans="1:21" x14ac:dyDescent="0.3">
      <c r="A326" s="55"/>
      <c r="B326" s="55"/>
      <c r="C326" s="55"/>
      <c r="D326" s="55"/>
      <c r="E326" s="55" t="s">
        <v>1250</v>
      </c>
      <c r="F326" s="55" t="s">
        <v>550</v>
      </c>
      <c r="G326" s="55"/>
      <c r="H326" s="55"/>
      <c r="I326" s="55"/>
      <c r="J326" s="55"/>
      <c r="K326" s="55"/>
      <c r="L326" s="55"/>
      <c r="M326" s="55"/>
      <c r="N326" s="55"/>
      <c r="O326" s="55"/>
      <c r="P326" s="55"/>
      <c r="Q326" s="55"/>
      <c r="R326" s="55"/>
      <c r="S326" s="55"/>
      <c r="T326" s="55"/>
      <c r="U326" s="55"/>
    </row>
    <row r="327" spans="1:21" x14ac:dyDescent="0.3">
      <c r="A327" s="55"/>
      <c r="B327" s="55"/>
      <c r="C327" s="55"/>
      <c r="D327" s="55"/>
      <c r="E327" s="55" t="s">
        <v>1252</v>
      </c>
      <c r="F327" s="55" t="s">
        <v>345</v>
      </c>
      <c r="G327" s="55"/>
      <c r="H327" s="55"/>
      <c r="I327" s="55"/>
      <c r="J327" s="55"/>
      <c r="K327" s="55"/>
      <c r="L327" s="55"/>
      <c r="M327" s="55"/>
      <c r="N327" s="55"/>
      <c r="O327" s="55"/>
      <c r="P327" s="55"/>
      <c r="Q327" s="55"/>
      <c r="R327" s="55"/>
      <c r="S327" s="55"/>
      <c r="T327" s="55"/>
      <c r="U327" s="55"/>
    </row>
    <row r="328" spans="1:21" x14ac:dyDescent="0.3">
      <c r="A328" s="55"/>
      <c r="B328" s="55"/>
      <c r="C328" s="55"/>
      <c r="D328" s="55"/>
      <c r="E328" s="55" t="s">
        <v>1254</v>
      </c>
      <c r="F328" s="55" t="s">
        <v>552</v>
      </c>
      <c r="G328" s="55"/>
      <c r="H328" s="55"/>
      <c r="I328" s="55"/>
      <c r="J328" s="55"/>
      <c r="K328" s="55"/>
      <c r="L328" s="55"/>
      <c r="M328" s="55"/>
      <c r="N328" s="55"/>
      <c r="O328" s="55"/>
      <c r="P328" s="55"/>
      <c r="Q328" s="55"/>
      <c r="R328" s="55"/>
      <c r="S328" s="55"/>
      <c r="T328" s="55"/>
      <c r="U328" s="55"/>
    </row>
    <row r="329" spans="1:21" x14ac:dyDescent="0.3">
      <c r="A329" s="55"/>
      <c r="B329" s="55"/>
      <c r="C329" s="55"/>
      <c r="D329" s="55"/>
      <c r="E329" s="55" t="s">
        <v>1256</v>
      </c>
      <c r="F329" s="55" t="s">
        <v>556</v>
      </c>
      <c r="G329" s="55"/>
      <c r="H329" s="55"/>
      <c r="I329" s="55"/>
      <c r="J329" s="55"/>
      <c r="K329" s="55"/>
      <c r="L329" s="55"/>
      <c r="M329" s="55"/>
      <c r="N329" s="55"/>
      <c r="O329" s="55"/>
      <c r="P329" s="55"/>
      <c r="Q329" s="55"/>
      <c r="R329" s="55"/>
      <c r="S329" s="55"/>
      <c r="T329" s="55"/>
      <c r="U329" s="55"/>
    </row>
    <row r="330" spans="1:21" x14ac:dyDescent="0.3">
      <c r="A330" s="55"/>
      <c r="B330" s="55"/>
      <c r="C330" s="55"/>
      <c r="D330" s="55"/>
      <c r="E330" s="55" t="s">
        <v>1258</v>
      </c>
      <c r="F330" s="55" t="s">
        <v>558</v>
      </c>
      <c r="G330" s="55"/>
      <c r="H330" s="55"/>
      <c r="I330" s="55"/>
      <c r="J330" s="55"/>
      <c r="K330" s="55"/>
      <c r="L330" s="55"/>
      <c r="M330" s="55"/>
      <c r="N330" s="55"/>
      <c r="O330" s="55"/>
      <c r="P330" s="55"/>
      <c r="Q330" s="55"/>
      <c r="R330" s="55"/>
      <c r="S330" s="55"/>
      <c r="T330" s="55"/>
      <c r="U330" s="55"/>
    </row>
    <row r="331" spans="1:21" x14ac:dyDescent="0.3">
      <c r="A331" s="55"/>
      <c r="B331" s="55"/>
      <c r="C331" s="55"/>
      <c r="D331" s="55"/>
      <c r="E331" s="55" t="s">
        <v>1260</v>
      </c>
      <c r="F331" s="55" t="s">
        <v>559</v>
      </c>
      <c r="G331" s="55"/>
      <c r="H331" s="55"/>
      <c r="I331" s="55"/>
      <c r="J331" s="55"/>
      <c r="K331" s="55"/>
      <c r="L331" s="55"/>
      <c r="M331" s="55"/>
      <c r="N331" s="55"/>
      <c r="O331" s="55"/>
      <c r="P331" s="55"/>
      <c r="Q331" s="55"/>
      <c r="R331" s="55"/>
      <c r="S331" s="55"/>
      <c r="T331" s="55"/>
      <c r="U331" s="55"/>
    </row>
    <row r="332" spans="1:21" x14ac:dyDescent="0.3">
      <c r="A332" s="55"/>
      <c r="B332" s="55"/>
      <c r="C332" s="55"/>
      <c r="D332" s="55"/>
      <c r="E332" s="55" t="s">
        <v>1262</v>
      </c>
      <c r="F332" s="55" t="s">
        <v>562</v>
      </c>
      <c r="G332" s="55"/>
      <c r="H332" s="55"/>
      <c r="I332" s="55"/>
      <c r="J332" s="55"/>
      <c r="K332" s="55"/>
      <c r="L332" s="55"/>
      <c r="M332" s="55"/>
      <c r="N332" s="55"/>
      <c r="O332" s="55"/>
      <c r="P332" s="55"/>
      <c r="Q332" s="55"/>
      <c r="R332" s="55"/>
      <c r="S332" s="55"/>
      <c r="T332" s="55"/>
      <c r="U332" s="55"/>
    </row>
    <row r="333" spans="1:21" x14ac:dyDescent="0.3">
      <c r="A333" s="55"/>
      <c r="B333" s="55"/>
      <c r="C333" s="55"/>
      <c r="D333" s="55"/>
      <c r="E333" s="55" t="s">
        <v>1264</v>
      </c>
      <c r="F333" s="55" t="s">
        <v>566</v>
      </c>
      <c r="G333" s="55"/>
      <c r="H333" s="55"/>
      <c r="I333" s="55"/>
      <c r="J333" s="55"/>
      <c r="K333" s="55"/>
      <c r="L333" s="55"/>
      <c r="M333" s="55"/>
      <c r="N333" s="55"/>
      <c r="O333" s="55"/>
      <c r="P333" s="55"/>
      <c r="Q333" s="55"/>
      <c r="R333" s="55"/>
      <c r="S333" s="55"/>
      <c r="T333" s="55"/>
      <c r="U333" s="55"/>
    </row>
    <row r="334" spans="1:21" x14ac:dyDescent="0.3">
      <c r="A334" s="55"/>
      <c r="B334" s="55"/>
      <c r="C334" s="55"/>
      <c r="D334" s="55"/>
      <c r="E334" s="55" t="s">
        <v>1266</v>
      </c>
      <c r="F334" s="55" t="s">
        <v>568</v>
      </c>
      <c r="G334" s="55"/>
      <c r="H334" s="55"/>
      <c r="I334" s="55"/>
      <c r="J334" s="55"/>
      <c r="K334" s="55"/>
      <c r="L334" s="55"/>
      <c r="M334" s="55"/>
      <c r="N334" s="55"/>
      <c r="O334" s="55"/>
      <c r="P334" s="55"/>
      <c r="Q334" s="55"/>
      <c r="R334" s="55"/>
      <c r="S334" s="55"/>
      <c r="T334" s="55"/>
      <c r="U334" s="55"/>
    </row>
    <row r="335" spans="1:21" x14ac:dyDescent="0.3">
      <c r="A335" s="55"/>
      <c r="B335" s="55"/>
      <c r="C335" s="55"/>
      <c r="D335" s="55"/>
      <c r="E335" s="55" t="s">
        <v>1268</v>
      </c>
      <c r="F335" s="55" t="s">
        <v>570</v>
      </c>
      <c r="G335" s="55"/>
      <c r="H335" s="55"/>
      <c r="I335" s="55"/>
      <c r="J335" s="55"/>
      <c r="K335" s="55"/>
      <c r="L335" s="55"/>
      <c r="M335" s="55"/>
      <c r="N335" s="55"/>
      <c r="O335" s="55"/>
      <c r="P335" s="55"/>
      <c r="Q335" s="55"/>
      <c r="R335" s="55"/>
      <c r="S335" s="55"/>
      <c r="T335" s="55"/>
      <c r="U335" s="55"/>
    </row>
    <row r="336" spans="1:21" x14ac:dyDescent="0.3">
      <c r="A336" s="55"/>
      <c r="B336" s="55"/>
      <c r="C336" s="55"/>
      <c r="D336" s="55"/>
      <c r="E336" s="55" t="s">
        <v>1270</v>
      </c>
      <c r="F336" s="55" t="s">
        <v>573</v>
      </c>
      <c r="G336" s="55"/>
      <c r="H336" s="55"/>
      <c r="I336" s="55"/>
      <c r="J336" s="55"/>
      <c r="K336" s="55"/>
      <c r="L336" s="55"/>
      <c r="M336" s="55"/>
      <c r="N336" s="55"/>
      <c r="O336" s="55"/>
      <c r="P336" s="55"/>
      <c r="Q336" s="55"/>
      <c r="R336" s="55"/>
      <c r="S336" s="55"/>
      <c r="T336" s="55"/>
      <c r="U336" s="55"/>
    </row>
    <row r="337" spans="1:21" x14ac:dyDescent="0.3">
      <c r="A337" s="55"/>
      <c r="B337" s="55"/>
      <c r="C337" s="55"/>
      <c r="D337" s="55"/>
      <c r="E337" s="55" t="s">
        <v>1272</v>
      </c>
      <c r="F337" s="55" t="s">
        <v>577</v>
      </c>
      <c r="G337" s="55"/>
      <c r="H337" s="55"/>
      <c r="I337" s="55"/>
      <c r="J337" s="55"/>
      <c r="K337" s="55"/>
      <c r="L337" s="55"/>
      <c r="M337" s="55"/>
      <c r="N337" s="55"/>
      <c r="O337" s="55"/>
      <c r="P337" s="55"/>
      <c r="Q337" s="55"/>
      <c r="R337" s="55"/>
      <c r="S337" s="55"/>
      <c r="T337" s="55"/>
      <c r="U337" s="55"/>
    </row>
    <row r="338" spans="1:21" x14ac:dyDescent="0.3">
      <c r="A338" s="55"/>
      <c r="B338" s="55"/>
      <c r="C338" s="55"/>
      <c r="D338" s="55"/>
      <c r="E338" s="55" t="s">
        <v>1274</v>
      </c>
      <c r="F338" s="55" t="s">
        <v>580</v>
      </c>
      <c r="G338" s="55"/>
      <c r="H338" s="55"/>
      <c r="I338" s="55"/>
      <c r="J338" s="55"/>
      <c r="K338" s="55"/>
      <c r="L338" s="55"/>
      <c r="M338" s="55"/>
      <c r="N338" s="55"/>
      <c r="O338" s="55"/>
      <c r="P338" s="55"/>
      <c r="Q338" s="55"/>
      <c r="R338" s="55"/>
      <c r="S338" s="55"/>
      <c r="T338" s="55"/>
      <c r="U338" s="55"/>
    </row>
    <row r="339" spans="1:21" x14ac:dyDescent="0.3">
      <c r="A339" s="55"/>
      <c r="B339" s="55"/>
      <c r="C339" s="55"/>
      <c r="D339" s="55"/>
      <c r="E339" s="55" t="s">
        <v>1276</v>
      </c>
      <c r="F339" s="55" t="s">
        <v>581</v>
      </c>
      <c r="G339" s="55"/>
      <c r="H339" s="55"/>
      <c r="I339" s="55"/>
      <c r="J339" s="55"/>
      <c r="K339" s="55"/>
      <c r="L339" s="55"/>
      <c r="M339" s="55"/>
      <c r="N339" s="55"/>
      <c r="O339" s="55"/>
      <c r="P339" s="55"/>
      <c r="Q339" s="55"/>
      <c r="R339" s="55"/>
      <c r="S339" s="55"/>
      <c r="T339" s="55"/>
      <c r="U339" s="55"/>
    </row>
    <row r="340" spans="1:21" x14ac:dyDescent="0.3">
      <c r="A340" s="55"/>
      <c r="B340" s="55"/>
      <c r="C340" s="55"/>
      <c r="D340" s="55"/>
      <c r="E340" s="55" t="s">
        <v>1278</v>
      </c>
      <c r="F340" s="55" t="s">
        <v>585</v>
      </c>
      <c r="G340" s="55"/>
      <c r="H340" s="55"/>
      <c r="I340" s="55"/>
      <c r="J340" s="55"/>
      <c r="K340" s="55"/>
      <c r="L340" s="55"/>
      <c r="M340" s="55"/>
      <c r="N340" s="55"/>
      <c r="O340" s="55"/>
      <c r="P340" s="55"/>
      <c r="Q340" s="55"/>
      <c r="R340" s="55"/>
      <c r="S340" s="55"/>
      <c r="T340" s="55"/>
      <c r="U340" s="55"/>
    </row>
    <row r="341" spans="1:21" x14ac:dyDescent="0.3">
      <c r="A341" s="55"/>
      <c r="B341" s="55"/>
      <c r="C341" s="55"/>
      <c r="D341" s="55"/>
      <c r="E341" s="55" t="s">
        <v>1280</v>
      </c>
      <c r="F341" s="55" t="s">
        <v>589</v>
      </c>
      <c r="G341" s="55"/>
      <c r="H341" s="55"/>
      <c r="I341" s="55"/>
      <c r="J341" s="55"/>
      <c r="K341" s="55"/>
      <c r="L341" s="55"/>
      <c r="M341" s="55"/>
      <c r="N341" s="55"/>
      <c r="O341" s="55"/>
      <c r="P341" s="55"/>
      <c r="Q341" s="55"/>
      <c r="R341" s="55"/>
      <c r="S341" s="55"/>
      <c r="T341" s="55"/>
      <c r="U341" s="55"/>
    </row>
    <row r="342" spans="1:21" x14ac:dyDescent="0.3">
      <c r="A342" s="55"/>
      <c r="B342" s="55"/>
      <c r="C342" s="55"/>
      <c r="D342" s="55"/>
      <c r="E342" s="55" t="s">
        <v>1282</v>
      </c>
      <c r="F342" s="55" t="s">
        <v>583</v>
      </c>
      <c r="G342" s="55"/>
      <c r="H342" s="55"/>
      <c r="I342" s="55"/>
      <c r="J342" s="55"/>
      <c r="K342" s="55"/>
      <c r="L342" s="55"/>
      <c r="M342" s="55"/>
      <c r="N342" s="55"/>
      <c r="O342" s="55"/>
      <c r="P342" s="55"/>
      <c r="Q342" s="55"/>
      <c r="R342" s="55"/>
      <c r="S342" s="55"/>
      <c r="T342" s="55"/>
      <c r="U342" s="55"/>
    </row>
    <row r="343" spans="1:21" x14ac:dyDescent="0.3">
      <c r="A343" s="55"/>
      <c r="B343" s="55"/>
      <c r="C343" s="55"/>
      <c r="D343" s="55"/>
      <c r="E343" s="55" t="s">
        <v>1284</v>
      </c>
      <c r="F343" s="55" t="s">
        <v>593</v>
      </c>
      <c r="G343" s="55"/>
      <c r="H343" s="55"/>
      <c r="I343" s="55"/>
      <c r="J343" s="55"/>
      <c r="K343" s="55"/>
      <c r="L343" s="55"/>
      <c r="M343" s="55"/>
      <c r="N343" s="55"/>
      <c r="O343" s="55"/>
      <c r="P343" s="55"/>
      <c r="Q343" s="55"/>
      <c r="R343" s="55"/>
      <c r="S343" s="55"/>
      <c r="T343" s="55"/>
      <c r="U343" s="55"/>
    </row>
    <row r="344" spans="1:21" x14ac:dyDescent="0.3">
      <c r="A344" s="55"/>
      <c r="B344" s="55"/>
      <c r="C344" s="55"/>
      <c r="D344" s="55"/>
      <c r="E344" s="55" t="s">
        <v>1286</v>
      </c>
      <c r="F344" s="55" t="s">
        <v>414</v>
      </c>
      <c r="G344" s="55"/>
      <c r="H344" s="55"/>
      <c r="I344" s="55"/>
      <c r="J344" s="55"/>
      <c r="K344" s="55"/>
      <c r="L344" s="55"/>
      <c r="M344" s="55"/>
      <c r="N344" s="55"/>
      <c r="O344" s="55"/>
      <c r="P344" s="55"/>
      <c r="Q344" s="55"/>
      <c r="R344" s="55"/>
      <c r="S344" s="55"/>
      <c r="T344" s="55"/>
      <c r="U344" s="55"/>
    </row>
    <row r="345" spans="1:21" x14ac:dyDescent="0.3">
      <c r="A345" s="55"/>
      <c r="B345" s="55"/>
      <c r="C345" s="55"/>
      <c r="D345" s="55"/>
      <c r="E345" s="55" t="s">
        <v>1288</v>
      </c>
      <c r="F345" s="55" t="s">
        <v>594</v>
      </c>
      <c r="G345" s="55"/>
      <c r="H345" s="55"/>
      <c r="I345" s="55"/>
      <c r="J345" s="55"/>
      <c r="K345" s="55"/>
      <c r="L345" s="55"/>
      <c r="M345" s="55"/>
      <c r="N345" s="55"/>
      <c r="O345" s="55"/>
      <c r="P345" s="55"/>
      <c r="Q345" s="55"/>
      <c r="R345" s="55"/>
      <c r="S345" s="55"/>
      <c r="T345" s="55"/>
      <c r="U345" s="55"/>
    </row>
    <row r="346" spans="1:21" x14ac:dyDescent="0.3">
      <c r="A346" s="55"/>
      <c r="B346" s="55"/>
      <c r="C346" s="55"/>
      <c r="D346" s="55"/>
      <c r="E346" s="55" t="s">
        <v>1290</v>
      </c>
      <c r="F346" s="55" t="s">
        <v>597</v>
      </c>
      <c r="G346" s="55"/>
      <c r="H346" s="55"/>
      <c r="I346" s="55"/>
      <c r="J346" s="55"/>
      <c r="K346" s="55"/>
      <c r="L346" s="55"/>
      <c r="M346" s="55"/>
      <c r="N346" s="55"/>
      <c r="O346" s="55"/>
      <c r="P346" s="55"/>
      <c r="Q346" s="55"/>
      <c r="R346" s="55"/>
      <c r="S346" s="55"/>
      <c r="T346" s="55"/>
      <c r="U346" s="55"/>
    </row>
    <row r="347" spans="1:21" x14ac:dyDescent="0.3">
      <c r="A347" s="55"/>
      <c r="B347" s="55"/>
      <c r="C347" s="55"/>
      <c r="D347" s="55"/>
      <c r="E347" s="55" t="s">
        <v>1292</v>
      </c>
      <c r="F347" s="55" t="s">
        <v>601</v>
      </c>
      <c r="G347" s="55"/>
      <c r="H347" s="55"/>
      <c r="I347" s="55"/>
      <c r="J347" s="55"/>
      <c r="K347" s="55"/>
      <c r="L347" s="55"/>
      <c r="M347" s="55"/>
      <c r="N347" s="55"/>
      <c r="O347" s="55"/>
      <c r="P347" s="55"/>
      <c r="Q347" s="55"/>
      <c r="R347" s="55"/>
      <c r="S347" s="55"/>
      <c r="T347" s="55"/>
      <c r="U347" s="55"/>
    </row>
    <row r="348" spans="1:21" x14ac:dyDescent="0.3">
      <c r="A348" s="55"/>
      <c r="B348" s="55"/>
      <c r="C348" s="55"/>
      <c r="D348" s="55"/>
      <c r="E348" s="55" t="s">
        <v>1294</v>
      </c>
      <c r="F348" s="55" t="s">
        <v>605</v>
      </c>
      <c r="G348" s="55"/>
      <c r="H348" s="55"/>
      <c r="I348" s="55"/>
      <c r="J348" s="55"/>
      <c r="K348" s="55"/>
      <c r="L348" s="55"/>
      <c r="M348" s="55"/>
      <c r="N348" s="55"/>
      <c r="O348" s="55"/>
      <c r="P348" s="55"/>
      <c r="Q348" s="55"/>
      <c r="R348" s="55"/>
      <c r="S348" s="55"/>
      <c r="T348" s="55"/>
      <c r="U348" s="55"/>
    </row>
    <row r="349" spans="1:21" x14ac:dyDescent="0.3">
      <c r="A349" s="55"/>
      <c r="B349" s="55"/>
      <c r="C349" s="55"/>
      <c r="D349" s="55"/>
      <c r="E349" s="55" t="s">
        <v>1296</v>
      </c>
      <c r="F349" s="55" t="s">
        <v>390</v>
      </c>
      <c r="G349" s="55"/>
      <c r="H349" s="55"/>
      <c r="I349" s="55"/>
      <c r="J349" s="55"/>
      <c r="K349" s="55"/>
      <c r="L349" s="55"/>
      <c r="M349" s="55"/>
      <c r="N349" s="55"/>
      <c r="O349" s="55"/>
      <c r="P349" s="55"/>
      <c r="Q349" s="55"/>
      <c r="R349" s="55"/>
      <c r="S349" s="55"/>
      <c r="T349" s="55"/>
      <c r="U349" s="55"/>
    </row>
    <row r="350" spans="1:21" x14ac:dyDescent="0.3">
      <c r="A350" s="55"/>
      <c r="B350" s="55"/>
      <c r="C350" s="55"/>
      <c r="D350" s="55"/>
      <c r="E350" s="55" t="s">
        <v>1298</v>
      </c>
      <c r="F350" s="55" t="s">
        <v>575</v>
      </c>
      <c r="G350" s="55"/>
      <c r="H350" s="55"/>
      <c r="I350" s="55"/>
      <c r="J350" s="55"/>
      <c r="K350" s="55"/>
      <c r="L350" s="55"/>
      <c r="M350" s="55"/>
      <c r="N350" s="55"/>
      <c r="O350" s="55"/>
      <c r="P350" s="55"/>
      <c r="Q350" s="55"/>
      <c r="R350" s="55"/>
      <c r="S350" s="55"/>
      <c r="T350" s="55"/>
      <c r="U350" s="55"/>
    </row>
    <row r="351" spans="1:21" x14ac:dyDescent="0.3">
      <c r="A351" s="55"/>
      <c r="B351" s="55"/>
      <c r="C351" s="55"/>
      <c r="D351" s="55"/>
      <c r="E351" s="55" t="s">
        <v>1300</v>
      </c>
      <c r="F351" s="55" t="s">
        <v>544</v>
      </c>
      <c r="G351" s="55"/>
      <c r="H351" s="55"/>
      <c r="I351" s="55"/>
      <c r="J351" s="55"/>
      <c r="K351" s="55"/>
      <c r="L351" s="55"/>
      <c r="M351" s="55"/>
      <c r="N351" s="55"/>
      <c r="O351" s="55"/>
      <c r="P351" s="55"/>
      <c r="Q351" s="55"/>
      <c r="R351" s="55"/>
      <c r="S351" s="55"/>
      <c r="T351" s="55"/>
      <c r="U351" s="55"/>
    </row>
    <row r="352" spans="1:21" x14ac:dyDescent="0.3">
      <c r="A352" s="55"/>
      <c r="B352" s="55"/>
      <c r="C352" s="55"/>
      <c r="D352" s="55"/>
      <c r="E352" s="55" t="s">
        <v>1302</v>
      </c>
      <c r="F352" s="55" t="s">
        <v>612</v>
      </c>
      <c r="G352" s="55"/>
      <c r="H352" s="55"/>
      <c r="I352" s="55"/>
      <c r="J352" s="55"/>
      <c r="K352" s="55"/>
      <c r="L352" s="55"/>
      <c r="M352" s="55"/>
      <c r="N352" s="55"/>
      <c r="O352" s="55"/>
      <c r="P352" s="55"/>
      <c r="Q352" s="55"/>
      <c r="R352" s="55"/>
      <c r="S352" s="55"/>
      <c r="T352" s="55"/>
      <c r="U352" s="55"/>
    </row>
    <row r="353" spans="1:21" x14ac:dyDescent="0.3">
      <c r="A353" s="55"/>
      <c r="B353" s="55"/>
      <c r="C353" s="55"/>
      <c r="D353" s="55"/>
      <c r="E353" s="55" t="s">
        <v>1304</v>
      </c>
      <c r="F353" s="55" t="s">
        <v>564</v>
      </c>
      <c r="G353" s="55"/>
      <c r="H353" s="55"/>
      <c r="I353" s="55"/>
      <c r="J353" s="55"/>
      <c r="K353" s="55"/>
      <c r="L353" s="55"/>
      <c r="M353" s="55"/>
      <c r="N353" s="55"/>
      <c r="O353" s="55"/>
      <c r="P353" s="55"/>
      <c r="Q353" s="55"/>
      <c r="R353" s="55"/>
      <c r="S353" s="55"/>
      <c r="T353" s="55"/>
      <c r="U353" s="55"/>
    </row>
    <row r="354" spans="1:21" x14ac:dyDescent="0.3">
      <c r="A354" s="55"/>
      <c r="B354" s="55"/>
      <c r="C354" s="55"/>
      <c r="D354" s="55"/>
      <c r="E354" s="55" t="s">
        <v>1306</v>
      </c>
      <c r="F354" s="55" t="s">
        <v>618</v>
      </c>
      <c r="G354" s="55"/>
      <c r="H354" s="55"/>
      <c r="I354" s="55"/>
      <c r="J354" s="55"/>
      <c r="K354" s="55"/>
      <c r="L354" s="55"/>
      <c r="M354" s="55"/>
      <c r="N354" s="55"/>
      <c r="O354" s="55"/>
      <c r="P354" s="55"/>
      <c r="Q354" s="55"/>
      <c r="R354" s="55"/>
      <c r="S354" s="55"/>
      <c r="T354" s="55"/>
      <c r="U354" s="55"/>
    </row>
    <row r="355" spans="1:21" x14ac:dyDescent="0.3">
      <c r="A355" s="55"/>
      <c r="B355" s="55"/>
      <c r="C355" s="55"/>
      <c r="D355" s="55"/>
      <c r="E355" s="55" t="s">
        <v>1308</v>
      </c>
      <c r="F355" s="55" t="s">
        <v>554</v>
      </c>
      <c r="G355" s="55"/>
      <c r="H355" s="55"/>
      <c r="I355" s="55"/>
      <c r="J355" s="55"/>
      <c r="K355" s="55"/>
      <c r="L355" s="55"/>
      <c r="M355" s="55"/>
      <c r="N355" s="55"/>
      <c r="O355" s="55"/>
      <c r="P355" s="55"/>
      <c r="Q355" s="55"/>
      <c r="R355" s="55"/>
      <c r="S355" s="55"/>
      <c r="T355" s="55"/>
      <c r="U355" s="55"/>
    </row>
    <row r="356" spans="1:21" x14ac:dyDescent="0.3">
      <c r="A356" s="55"/>
      <c r="B356" s="55"/>
      <c r="C356" s="55"/>
      <c r="D356" s="55"/>
      <c r="E356" s="55" t="s">
        <v>1310</v>
      </c>
      <c r="F356" s="55" t="s">
        <v>622</v>
      </c>
      <c r="G356" s="55"/>
      <c r="H356" s="55"/>
      <c r="I356" s="55"/>
      <c r="J356" s="55"/>
      <c r="K356" s="55"/>
      <c r="L356" s="55"/>
      <c r="M356" s="55"/>
      <c r="N356" s="55"/>
      <c r="O356" s="55"/>
      <c r="P356" s="55"/>
      <c r="Q356" s="55"/>
      <c r="R356" s="55"/>
      <c r="S356" s="55"/>
      <c r="T356" s="55"/>
      <c r="U356" s="55"/>
    </row>
    <row r="357" spans="1:21" x14ac:dyDescent="0.3">
      <c r="A357" s="55"/>
      <c r="B357" s="55"/>
      <c r="C357" s="55"/>
      <c r="D357" s="55"/>
      <c r="E357" s="55" t="s">
        <v>1312</v>
      </c>
      <c r="F357" s="55" t="s">
        <v>625</v>
      </c>
      <c r="G357" s="55"/>
      <c r="H357" s="55"/>
      <c r="I357" s="55"/>
      <c r="J357" s="55"/>
      <c r="K357" s="55"/>
      <c r="L357" s="55"/>
      <c r="M357" s="55"/>
      <c r="N357" s="55"/>
      <c r="O357" s="55"/>
      <c r="P357" s="55"/>
      <c r="Q357" s="55"/>
      <c r="R357" s="55"/>
      <c r="S357" s="55"/>
      <c r="T357" s="55"/>
      <c r="U357" s="55"/>
    </row>
    <row r="358" spans="1:21" x14ac:dyDescent="0.3">
      <c r="A358" s="55"/>
      <c r="B358" s="55"/>
      <c r="C358" s="55"/>
      <c r="D358" s="55"/>
      <c r="E358" s="55" t="s">
        <v>1314</v>
      </c>
      <c r="F358" s="55" t="s">
        <v>627</v>
      </c>
      <c r="G358" s="55"/>
      <c r="H358" s="55"/>
      <c r="I358" s="55"/>
      <c r="J358" s="55"/>
      <c r="K358" s="55"/>
      <c r="L358" s="55"/>
      <c r="M358" s="55"/>
      <c r="N358" s="55"/>
      <c r="O358" s="55"/>
      <c r="P358" s="55"/>
      <c r="Q358" s="55"/>
      <c r="R358" s="55"/>
      <c r="S358" s="55"/>
      <c r="T358" s="55"/>
      <c r="U358" s="55"/>
    </row>
    <row r="359" spans="1:21" x14ac:dyDescent="0.3">
      <c r="A359" s="55"/>
      <c r="B359" s="55"/>
      <c r="C359" s="55"/>
      <c r="D359" s="55"/>
      <c r="E359" s="55" t="s">
        <v>1316</v>
      </c>
      <c r="F359" s="55" t="s">
        <v>599</v>
      </c>
      <c r="G359" s="55"/>
      <c r="H359" s="55"/>
      <c r="I359" s="55"/>
      <c r="J359" s="55"/>
      <c r="K359" s="55"/>
      <c r="L359" s="55"/>
      <c r="M359" s="55"/>
      <c r="N359" s="55"/>
      <c r="O359" s="55"/>
      <c r="P359" s="55"/>
      <c r="Q359" s="55"/>
      <c r="R359" s="55"/>
      <c r="S359" s="55"/>
      <c r="T359" s="55"/>
      <c r="U359" s="55"/>
    </row>
    <row r="360" spans="1:21" x14ac:dyDescent="0.3">
      <c r="A360" s="55"/>
      <c r="B360" s="55"/>
      <c r="C360" s="55"/>
      <c r="D360" s="55"/>
      <c r="E360" s="55" t="s">
        <v>1318</v>
      </c>
      <c r="F360" s="55" t="s">
        <v>633</v>
      </c>
      <c r="G360" s="55"/>
      <c r="H360" s="55"/>
      <c r="I360" s="55"/>
      <c r="J360" s="55"/>
      <c r="K360" s="55"/>
      <c r="L360" s="55"/>
      <c r="M360" s="55"/>
      <c r="N360" s="55"/>
      <c r="O360" s="55"/>
      <c r="P360" s="55"/>
      <c r="Q360" s="55"/>
      <c r="R360" s="55"/>
      <c r="S360" s="55"/>
      <c r="T360" s="55"/>
      <c r="U360" s="55"/>
    </row>
    <row r="361" spans="1:21" x14ac:dyDescent="0.3">
      <c r="A361" s="55"/>
      <c r="B361" s="55"/>
      <c r="C361" s="55"/>
      <c r="D361" s="55"/>
      <c r="E361" s="55" t="s">
        <v>1320</v>
      </c>
      <c r="F361" s="55" t="s">
        <v>637</v>
      </c>
      <c r="G361" s="55"/>
      <c r="H361" s="55"/>
      <c r="I361" s="55"/>
      <c r="J361" s="55"/>
      <c r="K361" s="55"/>
      <c r="L361" s="55"/>
      <c r="M361" s="55"/>
      <c r="N361" s="55"/>
      <c r="O361" s="55"/>
      <c r="P361" s="55"/>
      <c r="Q361" s="55"/>
      <c r="R361" s="55"/>
      <c r="S361" s="55"/>
      <c r="T361" s="55"/>
      <c r="U361" s="55"/>
    </row>
    <row r="362" spans="1:21" x14ac:dyDescent="0.3">
      <c r="A362" s="55"/>
      <c r="B362" s="55"/>
      <c r="C362" s="55"/>
      <c r="D362" s="55"/>
      <c r="E362" s="55" t="s">
        <v>1322</v>
      </c>
      <c r="F362" s="55" t="s">
        <v>427</v>
      </c>
      <c r="G362" s="55"/>
      <c r="H362" s="55"/>
      <c r="I362" s="55"/>
      <c r="J362" s="55"/>
      <c r="K362" s="55"/>
      <c r="L362" s="55"/>
      <c r="M362" s="55"/>
      <c r="N362" s="55"/>
      <c r="O362" s="55"/>
      <c r="P362" s="55"/>
      <c r="Q362" s="55"/>
      <c r="R362" s="55"/>
      <c r="S362" s="55"/>
      <c r="T362" s="55"/>
      <c r="U362" s="55"/>
    </row>
    <row r="363" spans="1:21" x14ac:dyDescent="0.3">
      <c r="A363" s="55"/>
      <c r="B363" s="55"/>
      <c r="C363" s="55"/>
      <c r="D363" s="55"/>
      <c r="E363" s="55" t="s">
        <v>1324</v>
      </c>
      <c r="F363" s="55" t="s">
        <v>488</v>
      </c>
      <c r="G363" s="55"/>
      <c r="H363" s="55"/>
      <c r="I363" s="55"/>
      <c r="J363" s="55"/>
      <c r="K363" s="55"/>
      <c r="L363" s="55"/>
      <c r="M363" s="55"/>
      <c r="N363" s="55"/>
      <c r="O363" s="55"/>
      <c r="P363" s="55"/>
      <c r="Q363" s="55"/>
      <c r="R363" s="55"/>
      <c r="S363" s="55"/>
      <c r="T363" s="55"/>
      <c r="U363" s="55"/>
    </row>
    <row r="364" spans="1:21" x14ac:dyDescent="0.3">
      <c r="A364" s="55"/>
      <c r="B364" s="55"/>
      <c r="C364" s="55"/>
      <c r="D364" s="55"/>
      <c r="E364" s="55" t="s">
        <v>1326</v>
      </c>
      <c r="F364" s="55" t="s">
        <v>642</v>
      </c>
      <c r="G364" s="55"/>
      <c r="H364" s="55"/>
      <c r="I364" s="55"/>
      <c r="J364" s="55"/>
      <c r="K364" s="55"/>
      <c r="L364" s="55"/>
      <c r="M364" s="55"/>
      <c r="N364" s="55"/>
      <c r="O364" s="55"/>
      <c r="P364" s="55"/>
      <c r="Q364" s="55"/>
      <c r="R364" s="55"/>
      <c r="S364" s="55"/>
      <c r="T364" s="55"/>
      <c r="U364" s="55"/>
    </row>
    <row r="365" spans="1:21" x14ac:dyDescent="0.3">
      <c r="A365" s="55"/>
      <c r="B365" s="55"/>
      <c r="C365" s="55"/>
      <c r="D365" s="55"/>
      <c r="E365" s="55" t="s">
        <v>1328</v>
      </c>
      <c r="F365" s="55" t="s">
        <v>644</v>
      </c>
      <c r="G365" s="55"/>
      <c r="H365" s="55"/>
      <c r="I365" s="55"/>
      <c r="J365" s="55"/>
      <c r="K365" s="55"/>
      <c r="L365" s="55"/>
      <c r="M365" s="55"/>
      <c r="N365" s="55"/>
      <c r="O365" s="55"/>
      <c r="P365" s="55"/>
      <c r="Q365" s="55"/>
      <c r="R365" s="55"/>
      <c r="S365" s="55"/>
      <c r="T365" s="55"/>
      <c r="U365" s="55"/>
    </row>
    <row r="366" spans="1:21" x14ac:dyDescent="0.3">
      <c r="A366" s="55"/>
      <c r="B366" s="55"/>
      <c r="C366" s="55"/>
      <c r="D366" s="55"/>
      <c r="E366" s="55" t="s">
        <v>1330</v>
      </c>
      <c r="F366" s="55" t="s">
        <v>646</v>
      </c>
      <c r="G366" s="55"/>
      <c r="H366" s="55"/>
      <c r="I366" s="55"/>
      <c r="J366" s="55"/>
      <c r="K366" s="55"/>
      <c r="L366" s="55"/>
      <c r="M366" s="55"/>
      <c r="N366" s="55"/>
      <c r="O366" s="55"/>
      <c r="P366" s="55"/>
      <c r="Q366" s="55"/>
      <c r="R366" s="55"/>
      <c r="S366" s="55"/>
      <c r="T366" s="55"/>
      <c r="U366" s="55"/>
    </row>
    <row r="367" spans="1:21" x14ac:dyDescent="0.3">
      <c r="A367" s="55"/>
      <c r="B367" s="55"/>
      <c r="C367" s="55"/>
      <c r="D367" s="55"/>
      <c r="E367" s="55" t="s">
        <v>1332</v>
      </c>
      <c r="F367" s="55" t="s">
        <v>620</v>
      </c>
      <c r="G367" s="55"/>
      <c r="H367" s="55"/>
      <c r="I367" s="55"/>
      <c r="J367" s="55"/>
      <c r="K367" s="55"/>
      <c r="L367" s="55"/>
      <c r="M367" s="55"/>
      <c r="N367" s="55"/>
      <c r="O367" s="55"/>
      <c r="P367" s="55"/>
      <c r="Q367" s="55"/>
      <c r="R367" s="55"/>
      <c r="S367" s="55"/>
      <c r="T367" s="55"/>
      <c r="U367" s="55"/>
    </row>
    <row r="368" spans="1:21" x14ac:dyDescent="0.3">
      <c r="A368" s="55"/>
      <c r="B368" s="55"/>
      <c r="C368" s="55"/>
      <c r="D368" s="55"/>
      <c r="E368" s="55" t="s">
        <v>1334</v>
      </c>
      <c r="F368" s="55" t="s">
        <v>651</v>
      </c>
      <c r="G368" s="55"/>
      <c r="H368" s="55"/>
      <c r="I368" s="55"/>
      <c r="J368" s="55"/>
      <c r="K368" s="55"/>
      <c r="L368" s="55"/>
      <c r="M368" s="55"/>
      <c r="N368" s="55"/>
      <c r="O368" s="55"/>
      <c r="P368" s="55"/>
      <c r="Q368" s="55"/>
      <c r="R368" s="55"/>
      <c r="S368" s="55"/>
      <c r="T368" s="55"/>
      <c r="U368" s="55"/>
    </row>
    <row r="369" spans="1:21" x14ac:dyDescent="0.3">
      <c r="A369" s="55"/>
      <c r="B369" s="55"/>
      <c r="C369" s="55"/>
      <c r="D369" s="55"/>
      <c r="E369" s="55" t="s">
        <v>1336</v>
      </c>
      <c r="F369" s="55" t="s">
        <v>654</v>
      </c>
      <c r="G369" s="55"/>
      <c r="H369" s="55"/>
      <c r="I369" s="55"/>
      <c r="J369" s="55"/>
      <c r="K369" s="55"/>
      <c r="L369" s="55"/>
      <c r="M369" s="55"/>
      <c r="N369" s="55"/>
      <c r="O369" s="55"/>
      <c r="P369" s="55"/>
      <c r="Q369" s="55"/>
      <c r="R369" s="55"/>
      <c r="S369" s="55"/>
      <c r="T369" s="55"/>
      <c r="U369" s="55"/>
    </row>
    <row r="370" spans="1:21" x14ac:dyDescent="0.3">
      <c r="A370" s="55"/>
      <c r="B370" s="55"/>
      <c r="C370" s="55"/>
      <c r="D370" s="55"/>
      <c r="E370" s="55" t="s">
        <v>1338</v>
      </c>
      <c r="F370" s="55" t="s">
        <v>616</v>
      </c>
      <c r="G370" s="55"/>
      <c r="H370" s="55"/>
      <c r="I370" s="55"/>
      <c r="J370" s="55"/>
      <c r="K370" s="55"/>
      <c r="L370" s="55"/>
      <c r="M370" s="55"/>
      <c r="N370" s="55"/>
      <c r="O370" s="55"/>
      <c r="P370" s="55"/>
      <c r="Q370" s="55"/>
      <c r="R370" s="55"/>
      <c r="S370" s="55"/>
      <c r="T370" s="55"/>
      <c r="U370" s="55"/>
    </row>
    <row r="371" spans="1:21" x14ac:dyDescent="0.3">
      <c r="A371" s="55"/>
      <c r="B371" s="55"/>
      <c r="C371" s="55"/>
      <c r="D371" s="55"/>
      <c r="E371" s="55" t="s">
        <v>1340</v>
      </c>
      <c r="F371" s="55" t="s">
        <v>655</v>
      </c>
      <c r="G371" s="55"/>
      <c r="H371" s="55"/>
      <c r="I371" s="55"/>
      <c r="J371" s="55"/>
      <c r="K371" s="55"/>
      <c r="L371" s="55"/>
      <c r="M371" s="55"/>
      <c r="N371" s="55"/>
      <c r="O371" s="55"/>
      <c r="P371" s="55"/>
      <c r="Q371" s="55"/>
      <c r="R371" s="55"/>
      <c r="S371" s="55"/>
      <c r="T371" s="55"/>
      <c r="U371" s="55"/>
    </row>
    <row r="372" spans="1:21" x14ac:dyDescent="0.3">
      <c r="A372" s="55"/>
      <c r="B372" s="55"/>
      <c r="C372" s="55"/>
      <c r="D372" s="55"/>
      <c r="E372" s="55" t="s">
        <v>1342</v>
      </c>
      <c r="F372" s="55" t="s">
        <v>410</v>
      </c>
      <c r="G372" s="55"/>
      <c r="H372" s="55"/>
      <c r="I372" s="55"/>
      <c r="J372" s="55"/>
      <c r="K372" s="55"/>
      <c r="L372" s="55"/>
      <c r="M372" s="55"/>
      <c r="N372" s="55"/>
      <c r="O372" s="55"/>
      <c r="P372" s="55"/>
      <c r="Q372" s="55"/>
      <c r="R372" s="55"/>
      <c r="S372" s="55"/>
      <c r="T372" s="55"/>
      <c r="U372" s="55"/>
    </row>
    <row r="373" spans="1:21" x14ac:dyDescent="0.3">
      <c r="A373" s="55"/>
      <c r="B373" s="55"/>
      <c r="C373" s="55"/>
      <c r="D373" s="55"/>
      <c r="E373" s="55" t="s">
        <v>1344</v>
      </c>
      <c r="F373" s="55" t="s">
        <v>501</v>
      </c>
      <c r="G373" s="55"/>
      <c r="H373" s="55"/>
      <c r="I373" s="55"/>
      <c r="J373" s="55"/>
      <c r="K373" s="55"/>
      <c r="L373" s="55"/>
      <c r="M373" s="55"/>
      <c r="N373" s="55"/>
      <c r="O373" s="55"/>
      <c r="P373" s="55"/>
      <c r="Q373" s="55"/>
      <c r="R373" s="55"/>
      <c r="S373" s="55"/>
      <c r="T373" s="55"/>
      <c r="U373" s="55"/>
    </row>
    <row r="374" spans="1:21" x14ac:dyDescent="0.3">
      <c r="A374" s="55"/>
      <c r="B374" s="55"/>
      <c r="C374" s="55"/>
      <c r="D374" s="55"/>
      <c r="E374" s="55" t="s">
        <v>1346</v>
      </c>
      <c r="F374" s="55" t="s">
        <v>658</v>
      </c>
      <c r="G374" s="55"/>
      <c r="H374" s="55"/>
      <c r="I374" s="55"/>
      <c r="J374" s="55"/>
      <c r="K374" s="55"/>
      <c r="L374" s="55"/>
      <c r="M374" s="55"/>
      <c r="N374" s="55"/>
      <c r="O374" s="55"/>
      <c r="P374" s="55"/>
      <c r="Q374" s="55"/>
      <c r="R374" s="55"/>
      <c r="S374" s="55"/>
      <c r="T374" s="55"/>
      <c r="U374" s="55"/>
    </row>
    <row r="375" spans="1:21" x14ac:dyDescent="0.3">
      <c r="A375" s="55"/>
      <c r="B375" s="55"/>
      <c r="C375" s="55"/>
      <c r="D375" s="55"/>
      <c r="E375" s="55" t="s">
        <v>1348</v>
      </c>
      <c r="F375" s="55" t="s">
        <v>661</v>
      </c>
      <c r="G375" s="55"/>
      <c r="H375" s="55"/>
      <c r="I375" s="55"/>
      <c r="J375" s="55"/>
      <c r="K375" s="55"/>
      <c r="L375" s="55"/>
      <c r="M375" s="55"/>
      <c r="N375" s="55"/>
      <c r="O375" s="55"/>
      <c r="P375" s="55"/>
      <c r="Q375" s="55"/>
      <c r="R375" s="55"/>
      <c r="S375" s="55"/>
      <c r="T375" s="55"/>
      <c r="U375" s="55"/>
    </row>
    <row r="376" spans="1:21" x14ac:dyDescent="0.3">
      <c r="A376" s="55"/>
      <c r="B376" s="55"/>
      <c r="C376" s="55"/>
      <c r="D376" s="55"/>
      <c r="E376" s="55" t="s">
        <v>1350</v>
      </c>
      <c r="F376" s="55" t="s">
        <v>664</v>
      </c>
      <c r="G376" s="55"/>
      <c r="H376" s="55"/>
      <c r="I376" s="55"/>
      <c r="J376" s="55"/>
      <c r="K376" s="55"/>
      <c r="L376" s="55"/>
      <c r="M376" s="55"/>
      <c r="N376" s="55"/>
      <c r="O376" s="55"/>
      <c r="P376" s="55"/>
      <c r="Q376" s="55"/>
      <c r="R376" s="55"/>
      <c r="S376" s="55"/>
      <c r="T376" s="55"/>
      <c r="U376" s="55"/>
    </row>
    <row r="377" spans="1:21" x14ac:dyDescent="0.3">
      <c r="A377" s="55"/>
      <c r="B377" s="55"/>
      <c r="C377" s="55"/>
      <c r="D377" s="55"/>
      <c r="E377" s="55" t="s">
        <v>1352</v>
      </c>
      <c r="F377" s="55" t="s">
        <v>666</v>
      </c>
      <c r="G377" s="55"/>
      <c r="H377" s="55"/>
      <c r="I377" s="55"/>
      <c r="J377" s="55"/>
      <c r="K377" s="55"/>
      <c r="L377" s="55"/>
      <c r="M377" s="55"/>
      <c r="N377" s="55"/>
      <c r="O377" s="55"/>
      <c r="P377" s="55"/>
      <c r="Q377" s="55"/>
      <c r="R377" s="55"/>
      <c r="S377" s="55"/>
      <c r="T377" s="55"/>
      <c r="U377" s="55"/>
    </row>
    <row r="378" spans="1:21" x14ac:dyDescent="0.3">
      <c r="A378" s="55"/>
      <c r="B378" s="55"/>
      <c r="C378" s="55"/>
      <c r="D378" s="55"/>
      <c r="E378" s="55" t="s">
        <v>1354</v>
      </c>
      <c r="F378" s="55" t="s">
        <v>669</v>
      </c>
      <c r="G378" s="55"/>
      <c r="H378" s="55"/>
      <c r="I378" s="55"/>
      <c r="J378" s="55"/>
      <c r="K378" s="55"/>
      <c r="L378" s="55"/>
      <c r="M378" s="55"/>
      <c r="N378" s="55"/>
      <c r="O378" s="55"/>
      <c r="P378" s="55"/>
      <c r="Q378" s="55"/>
      <c r="R378" s="55"/>
      <c r="S378" s="55"/>
      <c r="T378" s="55"/>
      <c r="U378" s="55"/>
    </row>
    <row r="379" spans="1:21" x14ac:dyDescent="0.3">
      <c r="A379" s="55"/>
      <c r="B379" s="55"/>
      <c r="C379" s="55"/>
      <c r="D379" s="55"/>
      <c r="E379" s="55" t="s">
        <v>1356</v>
      </c>
      <c r="F379" s="55" t="s">
        <v>672</v>
      </c>
      <c r="G379" s="55"/>
      <c r="H379" s="55"/>
      <c r="I379" s="55"/>
      <c r="J379" s="55"/>
      <c r="K379" s="55"/>
      <c r="L379" s="55"/>
      <c r="M379" s="55"/>
      <c r="N379" s="55"/>
      <c r="O379" s="55"/>
      <c r="P379" s="55"/>
      <c r="Q379" s="55"/>
      <c r="R379" s="55"/>
      <c r="S379" s="55"/>
      <c r="T379" s="55"/>
      <c r="U379" s="55"/>
    </row>
    <row r="380" spans="1:21" x14ac:dyDescent="0.3">
      <c r="A380" s="55"/>
      <c r="B380" s="55"/>
      <c r="C380" s="55"/>
      <c r="D380" s="55"/>
      <c r="E380" s="55" t="s">
        <v>1358</v>
      </c>
      <c r="F380" s="55" t="s">
        <v>674</v>
      </c>
      <c r="G380" s="55"/>
      <c r="H380" s="55"/>
      <c r="I380" s="55"/>
      <c r="J380" s="55"/>
      <c r="K380" s="55"/>
      <c r="L380" s="55"/>
      <c r="M380" s="55"/>
      <c r="N380" s="55"/>
      <c r="O380" s="55"/>
      <c r="P380" s="55"/>
      <c r="Q380" s="55"/>
      <c r="R380" s="55"/>
      <c r="S380" s="55"/>
      <c r="T380" s="55"/>
      <c r="U380" s="55"/>
    </row>
    <row r="381" spans="1:21" x14ac:dyDescent="0.3">
      <c r="A381" s="55"/>
      <c r="B381" s="55"/>
      <c r="C381" s="55"/>
      <c r="D381" s="55"/>
      <c r="E381" s="55" t="s">
        <v>1360</v>
      </c>
      <c r="F381" s="55" t="s">
        <v>477</v>
      </c>
      <c r="G381" s="55"/>
      <c r="H381" s="55"/>
      <c r="I381" s="55"/>
      <c r="J381" s="55"/>
      <c r="K381" s="55"/>
      <c r="L381" s="55"/>
      <c r="M381" s="55"/>
      <c r="N381" s="55"/>
      <c r="O381" s="55"/>
      <c r="P381" s="55"/>
      <c r="Q381" s="55"/>
      <c r="R381" s="55"/>
      <c r="S381" s="55"/>
      <c r="T381" s="55"/>
      <c r="U381" s="55"/>
    </row>
    <row r="382" spans="1:21" x14ac:dyDescent="0.3">
      <c r="A382" s="55"/>
      <c r="B382" s="55"/>
      <c r="C382" s="55"/>
      <c r="D382" s="55"/>
      <c r="E382" s="55" t="s">
        <v>1362</v>
      </c>
      <c r="F382" s="55" t="s">
        <v>603</v>
      </c>
      <c r="G382" s="55"/>
      <c r="H382" s="55"/>
      <c r="I382" s="55"/>
      <c r="J382" s="55"/>
      <c r="K382" s="55"/>
      <c r="L382" s="55"/>
      <c r="M382" s="55"/>
      <c r="N382" s="55"/>
      <c r="O382" s="55"/>
      <c r="P382" s="55"/>
      <c r="Q382" s="55"/>
      <c r="R382" s="55"/>
      <c r="S382" s="55"/>
      <c r="T382" s="55"/>
      <c r="U382" s="55"/>
    </row>
    <row r="383" spans="1:21" x14ac:dyDescent="0.3">
      <c r="A383" s="55"/>
      <c r="B383" s="55"/>
      <c r="C383" s="55"/>
      <c r="D383" s="55"/>
      <c r="E383" s="55" t="s">
        <v>1364</v>
      </c>
      <c r="F383" s="55" t="s">
        <v>677</v>
      </c>
      <c r="G383" s="55"/>
      <c r="H383" s="55"/>
      <c r="I383" s="55"/>
      <c r="J383" s="55"/>
      <c r="K383" s="55"/>
      <c r="L383" s="55"/>
      <c r="M383" s="55"/>
      <c r="N383" s="55"/>
      <c r="O383" s="55"/>
      <c r="P383" s="55"/>
      <c r="Q383" s="55"/>
      <c r="R383" s="55"/>
      <c r="S383" s="55"/>
      <c r="T383" s="55"/>
      <c r="U383" s="55"/>
    </row>
    <row r="384" spans="1:21" x14ac:dyDescent="0.3">
      <c r="A384" s="55"/>
      <c r="B384" s="55"/>
      <c r="C384" s="55"/>
      <c r="D384" s="55"/>
      <c r="E384" s="55" t="s">
        <v>1366</v>
      </c>
      <c r="F384" s="55" t="s">
        <v>679</v>
      </c>
      <c r="G384" s="55"/>
      <c r="H384" s="55"/>
      <c r="I384" s="55"/>
      <c r="J384" s="55"/>
      <c r="K384" s="55"/>
      <c r="L384" s="55"/>
      <c r="M384" s="55"/>
      <c r="N384" s="55"/>
      <c r="O384" s="55"/>
      <c r="P384" s="55"/>
      <c r="Q384" s="55"/>
      <c r="R384" s="55"/>
      <c r="S384" s="55"/>
      <c r="T384" s="55"/>
      <c r="U384" s="55"/>
    </row>
    <row r="385" spans="1:21" x14ac:dyDescent="0.3">
      <c r="A385" s="55"/>
      <c r="B385" s="55"/>
      <c r="C385" s="55"/>
      <c r="D385" s="55"/>
      <c r="E385" s="55" t="s">
        <v>1368</v>
      </c>
      <c r="F385" s="55" t="s">
        <v>683</v>
      </c>
      <c r="G385" s="55"/>
      <c r="H385" s="55"/>
      <c r="I385" s="55"/>
      <c r="J385" s="55"/>
      <c r="K385" s="55"/>
      <c r="L385" s="55"/>
      <c r="M385" s="55"/>
      <c r="N385" s="55"/>
      <c r="O385" s="55"/>
      <c r="P385" s="55"/>
      <c r="Q385" s="55"/>
      <c r="R385" s="55"/>
      <c r="S385" s="55"/>
      <c r="T385" s="55"/>
      <c r="U385" s="55"/>
    </row>
    <row r="386" spans="1:21" x14ac:dyDescent="0.3">
      <c r="A386" s="55"/>
      <c r="B386" s="55"/>
      <c r="C386" s="55"/>
      <c r="D386" s="55"/>
      <c r="E386" s="55" t="s">
        <v>1370</v>
      </c>
      <c r="F386" s="55" t="s">
        <v>684</v>
      </c>
      <c r="G386" s="55"/>
      <c r="H386" s="55"/>
      <c r="I386" s="55"/>
      <c r="J386" s="55"/>
      <c r="K386" s="55"/>
      <c r="L386" s="55"/>
      <c r="M386" s="55"/>
      <c r="N386" s="55"/>
      <c r="O386" s="55"/>
      <c r="P386" s="55"/>
      <c r="Q386" s="55"/>
      <c r="R386" s="55"/>
      <c r="S386" s="55"/>
      <c r="T386" s="55"/>
      <c r="U386" s="55"/>
    </row>
    <row r="387" spans="1:21" x14ac:dyDescent="0.3">
      <c r="A387" s="55"/>
      <c r="B387" s="55"/>
      <c r="C387" s="55"/>
      <c r="D387" s="55"/>
      <c r="E387" s="55" t="s">
        <v>1372</v>
      </c>
      <c r="F387" s="55" t="s">
        <v>685</v>
      </c>
      <c r="G387" s="55"/>
      <c r="H387" s="55"/>
      <c r="I387" s="55"/>
      <c r="J387" s="55"/>
      <c r="K387" s="55"/>
      <c r="L387" s="55"/>
      <c r="M387" s="55"/>
      <c r="N387" s="55"/>
      <c r="O387" s="55"/>
      <c r="P387" s="55"/>
      <c r="Q387" s="55"/>
      <c r="R387" s="55"/>
      <c r="S387" s="55"/>
      <c r="T387" s="55"/>
      <c r="U387" s="55"/>
    </row>
    <row r="388" spans="1:21" x14ac:dyDescent="0.3">
      <c r="A388" s="55"/>
      <c r="B388" s="55"/>
      <c r="C388" s="55"/>
      <c r="D388" s="55"/>
      <c r="E388" s="55" t="s">
        <v>1374</v>
      </c>
      <c r="F388" s="55" t="s">
        <v>509</v>
      </c>
      <c r="G388" s="55"/>
      <c r="H388" s="55"/>
      <c r="I388" s="55"/>
      <c r="J388" s="55"/>
      <c r="K388" s="55"/>
      <c r="L388" s="55"/>
      <c r="M388" s="55"/>
      <c r="N388" s="55"/>
      <c r="O388" s="55"/>
      <c r="P388" s="55"/>
      <c r="Q388" s="55"/>
      <c r="R388" s="55"/>
      <c r="S388" s="55"/>
      <c r="T388" s="55"/>
      <c r="U388" s="55"/>
    </row>
    <row r="389" spans="1:21" x14ac:dyDescent="0.3">
      <c r="A389" s="55"/>
      <c r="B389" s="55"/>
      <c r="C389" s="55"/>
      <c r="D389" s="55"/>
      <c r="E389" s="55" t="s">
        <v>1376</v>
      </c>
      <c r="F389" s="55" t="s">
        <v>687</v>
      </c>
      <c r="G389" s="55"/>
      <c r="H389" s="55"/>
      <c r="I389" s="55"/>
      <c r="J389" s="55"/>
      <c r="K389" s="55"/>
      <c r="L389" s="55"/>
      <c r="M389" s="55"/>
      <c r="N389" s="55"/>
      <c r="O389" s="55"/>
      <c r="P389" s="55"/>
      <c r="Q389" s="55"/>
      <c r="R389" s="55"/>
      <c r="S389" s="55"/>
      <c r="T389" s="55"/>
      <c r="U389" s="55"/>
    </row>
    <row r="390" spans="1:21" x14ac:dyDescent="0.3">
      <c r="A390" s="55"/>
      <c r="B390" s="55"/>
      <c r="C390" s="55"/>
      <c r="D390" s="55"/>
      <c r="E390" s="55" t="s">
        <v>1378</v>
      </c>
      <c r="F390" s="55" t="s">
        <v>639</v>
      </c>
      <c r="G390" s="55"/>
      <c r="H390" s="55"/>
      <c r="I390" s="55"/>
      <c r="J390" s="55"/>
      <c r="K390" s="55"/>
      <c r="L390" s="55"/>
      <c r="M390" s="55"/>
      <c r="N390" s="55"/>
      <c r="O390" s="55"/>
      <c r="P390" s="55"/>
      <c r="Q390" s="55"/>
      <c r="R390" s="55"/>
      <c r="S390" s="55"/>
      <c r="T390" s="55"/>
      <c r="U390" s="55"/>
    </row>
    <row r="391" spans="1:21" x14ac:dyDescent="0.3">
      <c r="A391" s="55"/>
      <c r="B391" s="55"/>
      <c r="C391" s="55"/>
      <c r="D391" s="55"/>
      <c r="E391" s="55" t="s">
        <v>1380</v>
      </c>
      <c r="F391" s="55" t="s">
        <v>614</v>
      </c>
      <c r="G391" s="55"/>
      <c r="H391" s="55"/>
      <c r="I391" s="55"/>
      <c r="J391" s="55"/>
      <c r="K391" s="55"/>
      <c r="L391" s="55"/>
      <c r="M391" s="55"/>
      <c r="N391" s="55"/>
      <c r="O391" s="55"/>
      <c r="P391" s="55"/>
      <c r="Q391" s="55"/>
      <c r="R391" s="55"/>
      <c r="S391" s="55"/>
      <c r="T391" s="55"/>
      <c r="U391" s="55"/>
    </row>
    <row r="392" spans="1:21" x14ac:dyDescent="0.3">
      <c r="A392" s="55"/>
      <c r="B392" s="55"/>
      <c r="C392" s="55"/>
      <c r="D392" s="55"/>
      <c r="E392" s="55" t="s">
        <v>1382</v>
      </c>
      <c r="F392" s="55" t="s">
        <v>691</v>
      </c>
      <c r="G392" s="55"/>
      <c r="H392" s="55"/>
      <c r="I392" s="55"/>
      <c r="J392" s="55"/>
      <c r="K392" s="55"/>
      <c r="L392" s="55"/>
      <c r="M392" s="55"/>
      <c r="N392" s="55"/>
      <c r="O392" s="55"/>
      <c r="P392" s="55"/>
      <c r="Q392" s="55"/>
      <c r="R392" s="55"/>
      <c r="S392" s="55"/>
      <c r="T392" s="55"/>
      <c r="U392" s="55"/>
    </row>
    <row r="393" spans="1:21" x14ac:dyDescent="0.3">
      <c r="A393" s="55"/>
      <c r="B393" s="55"/>
      <c r="C393" s="55"/>
      <c r="D393" s="55"/>
      <c r="E393" s="55" t="s">
        <v>1384</v>
      </c>
      <c r="F393" s="55" t="s">
        <v>692</v>
      </c>
      <c r="G393" s="55"/>
      <c r="H393" s="55"/>
      <c r="I393" s="55"/>
      <c r="J393" s="55"/>
      <c r="K393" s="55"/>
      <c r="L393" s="55"/>
      <c r="M393" s="55"/>
      <c r="N393" s="55"/>
      <c r="O393" s="55"/>
      <c r="P393" s="55"/>
      <c r="Q393" s="55"/>
      <c r="R393" s="55"/>
      <c r="S393" s="55"/>
      <c r="T393" s="55"/>
      <c r="U393" s="55"/>
    </row>
    <row r="394" spans="1:21" x14ac:dyDescent="0.3">
      <c r="A394" s="55"/>
      <c r="B394" s="55"/>
      <c r="C394" s="55"/>
      <c r="D394" s="55"/>
      <c r="E394" s="55" t="s">
        <v>1386</v>
      </c>
      <c r="F394" s="55" t="s">
        <v>694</v>
      </c>
      <c r="G394" s="55"/>
      <c r="H394" s="55"/>
      <c r="I394" s="55"/>
      <c r="J394" s="55"/>
      <c r="K394" s="55"/>
      <c r="L394" s="55"/>
      <c r="M394" s="55"/>
      <c r="N394" s="55"/>
      <c r="O394" s="55"/>
      <c r="P394" s="55"/>
      <c r="Q394" s="55"/>
      <c r="R394" s="55"/>
      <c r="S394" s="55"/>
      <c r="T394" s="55"/>
      <c r="U394" s="55"/>
    </row>
    <row r="395" spans="1:21" x14ac:dyDescent="0.3">
      <c r="A395" s="55"/>
      <c r="B395" s="55"/>
      <c r="C395" s="55"/>
      <c r="D395" s="55"/>
      <c r="E395" s="55" t="s">
        <v>1388</v>
      </c>
      <c r="F395" s="55" t="s">
        <v>695</v>
      </c>
      <c r="G395" s="55"/>
      <c r="H395" s="55"/>
      <c r="I395" s="55"/>
      <c r="J395" s="55"/>
      <c r="K395" s="55"/>
      <c r="L395" s="55"/>
      <c r="M395" s="55"/>
      <c r="N395" s="55"/>
      <c r="O395" s="55"/>
      <c r="P395" s="55"/>
      <c r="Q395" s="55"/>
      <c r="R395" s="55"/>
      <c r="S395" s="55"/>
      <c r="T395" s="55"/>
      <c r="U395" s="55"/>
    </row>
    <row r="396" spans="1:21" x14ac:dyDescent="0.3">
      <c r="A396" s="55"/>
      <c r="B396" s="55"/>
      <c r="C396" s="55"/>
      <c r="D396" s="55"/>
      <c r="E396" s="55" t="s">
        <v>1390</v>
      </c>
      <c r="F396" s="55" t="s">
        <v>696</v>
      </c>
      <c r="G396" s="55"/>
      <c r="H396" s="55"/>
      <c r="I396" s="55"/>
      <c r="J396" s="55"/>
      <c r="K396" s="55"/>
      <c r="L396" s="55"/>
      <c r="M396" s="55"/>
      <c r="N396" s="55"/>
      <c r="O396" s="55"/>
      <c r="P396" s="55"/>
      <c r="Q396" s="55"/>
      <c r="R396" s="55"/>
      <c r="S396" s="55"/>
      <c r="T396" s="55"/>
      <c r="U396" s="55"/>
    </row>
    <row r="397" spans="1:21" x14ac:dyDescent="0.3">
      <c r="A397" s="55"/>
      <c r="B397" s="55"/>
      <c r="C397" s="55"/>
      <c r="D397" s="55"/>
      <c r="E397" s="55" t="s">
        <v>1392</v>
      </c>
      <c r="F397" s="55" t="s">
        <v>506</v>
      </c>
      <c r="G397" s="55"/>
      <c r="H397" s="55"/>
      <c r="I397" s="55"/>
      <c r="J397" s="55"/>
      <c r="K397" s="55"/>
      <c r="L397" s="55"/>
      <c r="M397" s="55"/>
      <c r="N397" s="55"/>
      <c r="O397" s="55"/>
      <c r="P397" s="55"/>
      <c r="Q397" s="55"/>
      <c r="R397" s="55"/>
      <c r="S397" s="55"/>
      <c r="T397" s="55"/>
      <c r="U397" s="55"/>
    </row>
    <row r="398" spans="1:21" x14ac:dyDescent="0.3">
      <c r="A398" s="55"/>
      <c r="B398" s="55"/>
      <c r="C398" s="55"/>
      <c r="D398" s="55"/>
      <c r="E398" s="55" t="s">
        <v>1394</v>
      </c>
      <c r="F398" s="55" t="s">
        <v>631</v>
      </c>
      <c r="G398" s="55"/>
      <c r="H398" s="55"/>
      <c r="I398" s="55"/>
      <c r="J398" s="55"/>
      <c r="K398" s="55"/>
      <c r="L398" s="55"/>
      <c r="M398" s="55"/>
      <c r="N398" s="55"/>
      <c r="O398" s="55"/>
      <c r="P398" s="55"/>
      <c r="Q398" s="55"/>
      <c r="R398" s="55"/>
      <c r="S398" s="55"/>
      <c r="T398" s="55"/>
      <c r="U398" s="55"/>
    </row>
    <row r="399" spans="1:21" x14ac:dyDescent="0.3">
      <c r="A399" s="55"/>
      <c r="B399" s="55"/>
      <c r="C399" s="55"/>
      <c r="D399" s="55"/>
      <c r="E399" s="55" t="s">
        <v>1396</v>
      </c>
      <c r="F399" s="55" t="s">
        <v>698</v>
      </c>
      <c r="G399" s="55"/>
      <c r="H399" s="55"/>
      <c r="I399" s="55"/>
      <c r="J399" s="55"/>
      <c r="K399" s="55"/>
      <c r="L399" s="55"/>
      <c r="M399" s="55"/>
      <c r="N399" s="55"/>
      <c r="O399" s="55"/>
      <c r="P399" s="55"/>
      <c r="Q399" s="55"/>
      <c r="R399" s="55"/>
      <c r="S399" s="55"/>
      <c r="T399" s="55"/>
      <c r="U399" s="55"/>
    </row>
    <row r="400" spans="1:21" x14ac:dyDescent="0.3">
      <c r="A400" s="55"/>
      <c r="B400" s="55"/>
      <c r="C400" s="55"/>
      <c r="D400" s="55"/>
      <c r="E400" s="55" t="s">
        <v>1398</v>
      </c>
      <c r="F400" s="55" t="s">
        <v>578</v>
      </c>
      <c r="G400" s="55"/>
      <c r="H400" s="55"/>
      <c r="I400" s="55"/>
      <c r="J400" s="55"/>
      <c r="K400" s="55"/>
      <c r="L400" s="55"/>
      <c r="M400" s="55"/>
      <c r="N400" s="55"/>
      <c r="O400" s="55"/>
      <c r="P400" s="55"/>
      <c r="Q400" s="55"/>
      <c r="R400" s="55"/>
      <c r="S400" s="55"/>
      <c r="T400" s="55"/>
      <c r="U400" s="55"/>
    </row>
    <row r="401" spans="1:21" x14ac:dyDescent="0.3">
      <c r="A401" s="55"/>
      <c r="B401" s="55"/>
      <c r="C401" s="55"/>
      <c r="D401" s="55"/>
      <c r="E401" s="55" t="s">
        <v>1400</v>
      </c>
      <c r="F401" s="55" t="s">
        <v>700</v>
      </c>
      <c r="G401" s="55"/>
      <c r="H401" s="55"/>
      <c r="I401" s="55"/>
      <c r="J401" s="55"/>
      <c r="K401" s="55"/>
      <c r="L401" s="55"/>
      <c r="M401" s="55"/>
      <c r="N401" s="55"/>
      <c r="O401" s="55"/>
      <c r="P401" s="55"/>
      <c r="Q401" s="55"/>
      <c r="R401" s="55"/>
      <c r="S401" s="55"/>
      <c r="T401" s="55"/>
      <c r="U401" s="55"/>
    </row>
    <row r="402" spans="1:21" x14ac:dyDescent="0.3">
      <c r="A402" s="55"/>
      <c r="B402" s="55"/>
      <c r="C402" s="55"/>
      <c r="D402" s="55"/>
      <c r="E402" s="55" t="s">
        <v>1402</v>
      </c>
      <c r="F402" s="55" t="s">
        <v>701</v>
      </c>
      <c r="G402" s="55"/>
      <c r="H402" s="55"/>
      <c r="I402" s="55"/>
      <c r="J402" s="55"/>
      <c r="K402" s="55"/>
      <c r="L402" s="55"/>
      <c r="M402" s="55"/>
      <c r="N402" s="55"/>
      <c r="O402" s="55"/>
      <c r="P402" s="55"/>
      <c r="Q402" s="55"/>
      <c r="R402" s="55"/>
      <c r="S402" s="55"/>
      <c r="T402" s="55"/>
      <c r="U402" s="55"/>
    </row>
    <row r="403" spans="1:21" x14ac:dyDescent="0.3">
      <c r="A403" s="55"/>
      <c r="B403" s="55"/>
      <c r="C403" s="55"/>
      <c r="D403" s="55"/>
      <c r="E403" s="55" t="s">
        <v>1404</v>
      </c>
      <c r="F403" s="55" t="s">
        <v>595</v>
      </c>
      <c r="G403" s="55"/>
      <c r="H403" s="55"/>
      <c r="I403" s="55"/>
      <c r="J403" s="55"/>
      <c r="K403" s="55"/>
      <c r="L403" s="55"/>
      <c r="M403" s="55"/>
      <c r="N403" s="55"/>
      <c r="O403" s="55"/>
      <c r="P403" s="55"/>
      <c r="Q403" s="55"/>
      <c r="R403" s="55"/>
      <c r="S403" s="55"/>
      <c r="T403" s="55"/>
      <c r="U403" s="55"/>
    </row>
    <row r="404" spans="1:21" x14ac:dyDescent="0.3">
      <c r="A404" s="55"/>
      <c r="B404" s="55"/>
      <c r="C404" s="55"/>
      <c r="D404" s="55"/>
      <c r="E404" s="55" t="s">
        <v>1406</v>
      </c>
      <c r="F404" s="55" t="s">
        <v>401</v>
      </c>
      <c r="G404" s="55"/>
      <c r="H404" s="55"/>
      <c r="I404" s="55"/>
      <c r="J404" s="55"/>
      <c r="K404" s="55"/>
      <c r="L404" s="55"/>
      <c r="M404" s="55"/>
      <c r="N404" s="55"/>
      <c r="O404" s="55"/>
      <c r="P404" s="55"/>
      <c r="Q404" s="55"/>
      <c r="R404" s="55"/>
      <c r="S404" s="55"/>
      <c r="T404" s="55"/>
      <c r="U404" s="55"/>
    </row>
    <row r="405" spans="1:21" x14ac:dyDescent="0.3">
      <c r="A405" s="55"/>
      <c r="B405" s="55"/>
      <c r="C405" s="55"/>
      <c r="D405" s="55"/>
      <c r="E405" s="55" t="s">
        <v>1408</v>
      </c>
      <c r="F405" s="55" t="s">
        <v>706</v>
      </c>
      <c r="G405" s="55"/>
      <c r="H405" s="55"/>
      <c r="I405" s="55"/>
      <c r="J405" s="55"/>
      <c r="K405" s="55"/>
      <c r="L405" s="55"/>
      <c r="M405" s="55"/>
      <c r="N405" s="55"/>
      <c r="O405" s="55"/>
      <c r="P405" s="55"/>
      <c r="Q405" s="55"/>
      <c r="R405" s="55"/>
      <c r="S405" s="55"/>
      <c r="T405" s="55"/>
      <c r="U405" s="55"/>
    </row>
    <row r="406" spans="1:21" x14ac:dyDescent="0.3">
      <c r="A406" s="55"/>
      <c r="B406" s="55"/>
      <c r="C406" s="55"/>
      <c r="D406" s="55"/>
      <c r="E406" s="55" t="s">
        <v>1410</v>
      </c>
      <c r="F406" s="55" t="s">
        <v>708</v>
      </c>
      <c r="G406" s="55"/>
      <c r="H406" s="55"/>
      <c r="I406" s="55"/>
      <c r="J406" s="55"/>
      <c r="K406" s="55"/>
      <c r="L406" s="55"/>
      <c r="M406" s="55"/>
      <c r="N406" s="55"/>
      <c r="O406" s="55"/>
      <c r="P406" s="55"/>
      <c r="Q406" s="55"/>
      <c r="R406" s="55"/>
      <c r="S406" s="55"/>
      <c r="T406" s="55"/>
      <c r="U406" s="55"/>
    </row>
    <row r="407" spans="1:21" x14ac:dyDescent="0.3">
      <c r="A407" s="55"/>
      <c r="B407" s="55"/>
      <c r="C407" s="55"/>
      <c r="D407" s="55"/>
      <c r="E407" s="55" t="s">
        <v>1412</v>
      </c>
      <c r="F407" s="55" t="s">
        <v>689</v>
      </c>
      <c r="G407" s="55"/>
      <c r="H407" s="55"/>
      <c r="I407" s="55"/>
      <c r="J407" s="55"/>
      <c r="K407" s="55"/>
      <c r="L407" s="55"/>
      <c r="M407" s="55"/>
      <c r="N407" s="55"/>
      <c r="O407" s="55"/>
      <c r="P407" s="55"/>
      <c r="Q407" s="55"/>
      <c r="R407" s="55"/>
      <c r="S407" s="55"/>
      <c r="T407" s="55"/>
      <c r="U407" s="55"/>
    </row>
    <row r="408" spans="1:21" x14ac:dyDescent="0.3">
      <c r="A408" s="55"/>
      <c r="B408" s="55"/>
      <c r="C408" s="55"/>
      <c r="D408" s="55"/>
      <c r="E408" s="55" t="s">
        <v>1414</v>
      </c>
      <c r="F408" s="55" t="s">
        <v>709</v>
      </c>
      <c r="G408" s="55"/>
      <c r="H408" s="55"/>
      <c r="I408" s="55"/>
      <c r="J408" s="55"/>
      <c r="K408" s="55"/>
      <c r="L408" s="55"/>
      <c r="M408" s="55"/>
      <c r="N408" s="55"/>
      <c r="O408" s="55"/>
      <c r="P408" s="55"/>
      <c r="Q408" s="55"/>
      <c r="R408" s="55"/>
      <c r="S408" s="55"/>
      <c r="T408" s="55"/>
      <c r="U408" s="55"/>
    </row>
    <row r="409" spans="1:21" x14ac:dyDescent="0.3">
      <c r="A409" s="55"/>
      <c r="B409" s="55"/>
      <c r="C409" s="55"/>
      <c r="D409" s="55"/>
      <c r="E409" s="55" t="s">
        <v>1416</v>
      </c>
      <c r="F409" s="55" t="s">
        <v>418</v>
      </c>
      <c r="G409" s="55"/>
      <c r="H409" s="55"/>
      <c r="I409" s="55"/>
      <c r="J409" s="55"/>
      <c r="K409" s="55"/>
      <c r="L409" s="55"/>
      <c r="M409" s="55"/>
      <c r="N409" s="55"/>
      <c r="O409" s="55"/>
      <c r="P409" s="55"/>
      <c r="Q409" s="55"/>
      <c r="R409" s="55"/>
      <c r="S409" s="55"/>
      <c r="T409" s="55"/>
      <c r="U409" s="55"/>
    </row>
    <row r="410" spans="1:21" x14ac:dyDescent="0.3">
      <c r="A410" s="55"/>
      <c r="B410" s="55"/>
      <c r="C410" s="55"/>
      <c r="D410" s="55"/>
      <c r="E410" s="55" t="s">
        <v>1418</v>
      </c>
      <c r="F410" s="55" t="s">
        <v>662</v>
      </c>
      <c r="G410" s="55"/>
      <c r="H410" s="55"/>
      <c r="I410" s="55"/>
      <c r="J410" s="55"/>
      <c r="K410" s="55"/>
      <c r="L410" s="55"/>
      <c r="M410" s="55"/>
      <c r="N410" s="55"/>
      <c r="O410" s="55"/>
      <c r="P410" s="55"/>
      <c r="Q410" s="55"/>
      <c r="R410" s="55"/>
      <c r="S410" s="55"/>
      <c r="T410" s="55"/>
      <c r="U410" s="55"/>
    </row>
    <row r="411" spans="1:21" x14ac:dyDescent="0.3">
      <c r="A411" s="55"/>
      <c r="B411" s="55"/>
      <c r="C411" s="55"/>
      <c r="D411" s="55"/>
      <c r="E411" s="55" t="s">
        <v>1420</v>
      </c>
      <c r="F411" s="55" t="s">
        <v>716</v>
      </c>
      <c r="G411" s="55"/>
      <c r="H411" s="55"/>
      <c r="I411" s="55"/>
      <c r="J411" s="55"/>
      <c r="K411" s="55"/>
      <c r="L411" s="55"/>
      <c r="M411" s="55"/>
      <c r="N411" s="55"/>
      <c r="O411" s="55"/>
      <c r="P411" s="55"/>
      <c r="Q411" s="55"/>
      <c r="R411" s="55"/>
      <c r="S411" s="55"/>
      <c r="T411" s="55"/>
      <c r="U411" s="55"/>
    </row>
    <row r="412" spans="1:21" x14ac:dyDescent="0.3">
      <c r="A412" s="55"/>
      <c r="B412" s="55"/>
      <c r="C412" s="55"/>
      <c r="D412" s="55"/>
      <c r="E412" s="55" t="s">
        <v>1421</v>
      </c>
      <c r="F412" s="55" t="s">
        <v>718</v>
      </c>
      <c r="G412" s="55"/>
      <c r="H412" s="55"/>
      <c r="I412" s="55"/>
      <c r="J412" s="55"/>
      <c r="K412" s="55"/>
      <c r="L412" s="55"/>
      <c r="M412" s="55"/>
      <c r="N412" s="55"/>
      <c r="O412" s="55"/>
      <c r="P412" s="55"/>
      <c r="Q412" s="55"/>
      <c r="R412" s="55"/>
      <c r="S412" s="55"/>
      <c r="T412" s="55"/>
      <c r="U412" s="55"/>
    </row>
    <row r="413" spans="1:21" x14ac:dyDescent="0.3">
      <c r="A413" s="55"/>
      <c r="B413" s="55"/>
      <c r="C413" s="55"/>
      <c r="D413" s="55"/>
      <c r="E413" s="55" t="s">
        <v>1423</v>
      </c>
      <c r="F413" s="55" t="s">
        <v>720</v>
      </c>
      <c r="G413" s="55"/>
      <c r="H413" s="55"/>
      <c r="I413" s="55"/>
      <c r="J413" s="55"/>
      <c r="K413" s="55"/>
      <c r="L413" s="55"/>
      <c r="M413" s="55"/>
      <c r="N413" s="55"/>
      <c r="O413" s="55"/>
      <c r="P413" s="55"/>
      <c r="Q413" s="55"/>
      <c r="R413" s="55"/>
      <c r="S413" s="55"/>
      <c r="T413" s="55"/>
      <c r="U413" s="55"/>
    </row>
    <row r="414" spans="1:21" x14ac:dyDescent="0.3">
      <c r="A414" s="55"/>
      <c r="B414" s="55"/>
      <c r="C414" s="55"/>
      <c r="D414" s="55"/>
      <c r="E414" s="55" t="s">
        <v>1425</v>
      </c>
      <c r="F414" s="55" t="s">
        <v>722</v>
      </c>
      <c r="G414" s="55"/>
      <c r="H414" s="55"/>
      <c r="I414" s="55"/>
      <c r="J414" s="55"/>
      <c r="K414" s="55"/>
      <c r="L414" s="55"/>
      <c r="M414" s="55"/>
      <c r="N414" s="55"/>
      <c r="O414" s="55"/>
      <c r="P414" s="55"/>
      <c r="Q414" s="55"/>
      <c r="R414" s="55"/>
      <c r="S414" s="55"/>
      <c r="T414" s="55"/>
      <c r="U414" s="55"/>
    </row>
    <row r="415" spans="1:21" x14ac:dyDescent="0.3">
      <c r="A415" s="55"/>
      <c r="B415" s="55"/>
      <c r="C415" s="55"/>
      <c r="D415" s="55"/>
      <c r="E415" s="55" t="s">
        <v>1427</v>
      </c>
      <c r="F415" s="55" t="s">
        <v>725</v>
      </c>
      <c r="G415" s="55"/>
      <c r="H415" s="55"/>
      <c r="I415" s="55"/>
      <c r="J415" s="55"/>
      <c r="K415" s="55"/>
      <c r="L415" s="55"/>
      <c r="M415" s="55"/>
      <c r="N415" s="55"/>
      <c r="O415" s="55"/>
      <c r="P415" s="55"/>
      <c r="Q415" s="55"/>
      <c r="R415" s="55"/>
      <c r="S415" s="55"/>
      <c r="T415" s="55"/>
      <c r="U415" s="55"/>
    </row>
    <row r="416" spans="1:21" x14ac:dyDescent="0.3">
      <c r="A416" s="55"/>
      <c r="B416" s="55"/>
      <c r="C416" s="55"/>
      <c r="D416" s="55"/>
      <c r="E416" s="55" t="s">
        <v>1429</v>
      </c>
      <c r="F416" s="55" t="s">
        <v>727</v>
      </c>
      <c r="G416" s="55"/>
      <c r="H416" s="55"/>
      <c r="I416" s="55"/>
      <c r="J416" s="55"/>
      <c r="K416" s="55"/>
      <c r="L416" s="55"/>
      <c r="M416" s="55"/>
      <c r="N416" s="55"/>
      <c r="O416" s="55"/>
      <c r="P416" s="55"/>
      <c r="Q416" s="55"/>
      <c r="R416" s="55"/>
      <c r="S416" s="55"/>
      <c r="T416" s="55"/>
      <c r="U416" s="55"/>
    </row>
    <row r="417" spans="1:21" x14ac:dyDescent="0.3">
      <c r="A417" s="55"/>
      <c r="B417" s="55"/>
      <c r="C417" s="55"/>
      <c r="D417" s="55"/>
      <c r="E417" s="55" t="s">
        <v>1431</v>
      </c>
      <c r="F417" s="55" t="s">
        <v>728</v>
      </c>
      <c r="G417" s="55"/>
      <c r="H417" s="55"/>
      <c r="I417" s="55"/>
      <c r="J417" s="55"/>
      <c r="K417" s="55"/>
      <c r="L417" s="55"/>
      <c r="M417" s="55"/>
      <c r="N417" s="55"/>
      <c r="O417" s="55"/>
      <c r="P417" s="55"/>
      <c r="Q417" s="55"/>
      <c r="R417" s="55"/>
      <c r="S417" s="55"/>
      <c r="T417" s="55"/>
      <c r="U417" s="55"/>
    </row>
    <row r="418" spans="1:21" x14ac:dyDescent="0.3">
      <c r="A418" s="55"/>
      <c r="B418" s="55"/>
      <c r="C418" s="55"/>
      <c r="D418" s="55"/>
      <c r="E418" s="55" t="s">
        <v>1433</v>
      </c>
      <c r="F418" s="55" t="s">
        <v>730</v>
      </c>
      <c r="G418" s="55"/>
      <c r="H418" s="55"/>
      <c r="I418" s="55"/>
      <c r="J418" s="55"/>
      <c r="K418" s="55"/>
      <c r="L418" s="55"/>
      <c r="M418" s="55"/>
      <c r="N418" s="55"/>
      <c r="O418" s="55"/>
      <c r="P418" s="55"/>
      <c r="Q418" s="55"/>
      <c r="R418" s="55"/>
      <c r="S418" s="55"/>
      <c r="T418" s="55"/>
      <c r="U418" s="55"/>
    </row>
    <row r="419" spans="1:21" x14ac:dyDescent="0.3">
      <c r="A419" s="55"/>
      <c r="B419" s="55"/>
      <c r="C419" s="55"/>
      <c r="D419" s="55"/>
      <c r="E419" s="55" t="s">
        <v>1435</v>
      </c>
      <c r="F419" s="55" t="s">
        <v>731</v>
      </c>
      <c r="G419" s="55"/>
      <c r="H419" s="55"/>
      <c r="I419" s="55"/>
      <c r="J419" s="55"/>
      <c r="K419" s="55"/>
      <c r="L419" s="55"/>
      <c r="M419" s="55"/>
      <c r="N419" s="55"/>
      <c r="O419" s="55"/>
      <c r="P419" s="55"/>
      <c r="Q419" s="55"/>
      <c r="R419" s="55"/>
      <c r="S419" s="55"/>
      <c r="T419" s="55"/>
      <c r="U419" s="55"/>
    </row>
    <row r="420" spans="1:21" x14ac:dyDescent="0.3">
      <c r="A420" s="55"/>
      <c r="B420" s="55"/>
      <c r="C420" s="55"/>
      <c r="D420" s="55"/>
      <c r="E420" s="55" t="s">
        <v>1437</v>
      </c>
      <c r="F420" s="55" t="s">
        <v>733</v>
      </c>
      <c r="G420" s="55"/>
      <c r="H420" s="55"/>
      <c r="I420" s="55"/>
      <c r="J420" s="55"/>
      <c r="K420" s="55"/>
      <c r="L420" s="55"/>
      <c r="M420" s="55"/>
      <c r="N420" s="55"/>
      <c r="O420" s="55"/>
      <c r="P420" s="55"/>
      <c r="Q420" s="55"/>
      <c r="R420" s="55"/>
      <c r="S420" s="55"/>
      <c r="T420" s="55"/>
      <c r="U420" s="55"/>
    </row>
    <row r="421" spans="1:21" x14ac:dyDescent="0.3">
      <c r="A421" s="55"/>
      <c r="B421" s="55"/>
      <c r="C421" s="55"/>
      <c r="D421" s="55"/>
      <c r="E421" s="55" t="s">
        <v>1439</v>
      </c>
      <c r="F421" s="55" t="s">
        <v>638</v>
      </c>
      <c r="G421" s="55"/>
      <c r="H421" s="55"/>
      <c r="I421" s="55"/>
      <c r="J421" s="55"/>
      <c r="K421" s="55"/>
      <c r="L421" s="55"/>
      <c r="M421" s="55"/>
      <c r="N421" s="55"/>
      <c r="O421" s="55"/>
      <c r="P421" s="55"/>
      <c r="Q421" s="55"/>
      <c r="R421" s="55"/>
      <c r="S421" s="55"/>
      <c r="T421" s="55"/>
      <c r="U421" s="55"/>
    </row>
    <row r="422" spans="1:21" x14ac:dyDescent="0.3">
      <c r="A422" s="55"/>
      <c r="B422" s="55"/>
      <c r="C422" s="55"/>
      <c r="D422" s="55"/>
      <c r="E422" s="55" t="s">
        <v>1441</v>
      </c>
      <c r="F422" s="55" t="s">
        <v>736</v>
      </c>
      <c r="G422" s="55"/>
      <c r="H422" s="55"/>
      <c r="I422" s="55"/>
      <c r="J422" s="55"/>
      <c r="K422" s="55"/>
      <c r="L422" s="55"/>
      <c r="M422" s="55"/>
      <c r="N422" s="55"/>
      <c r="O422" s="55"/>
      <c r="P422" s="55"/>
      <c r="Q422" s="55"/>
      <c r="R422" s="55"/>
      <c r="S422" s="55"/>
      <c r="T422" s="55"/>
      <c r="U422" s="55"/>
    </row>
    <row r="423" spans="1:21" x14ac:dyDescent="0.3">
      <c r="A423" s="55"/>
      <c r="B423" s="55"/>
      <c r="C423" s="55"/>
      <c r="D423" s="55"/>
      <c r="E423" s="55" t="s">
        <v>1443</v>
      </c>
      <c r="F423" s="55" t="s">
        <v>675</v>
      </c>
      <c r="G423" s="55"/>
      <c r="H423" s="55"/>
      <c r="I423" s="55"/>
      <c r="J423" s="55"/>
      <c r="K423" s="55"/>
      <c r="L423" s="55"/>
      <c r="M423" s="55"/>
      <c r="N423" s="55"/>
      <c r="O423" s="55"/>
      <c r="P423" s="55"/>
      <c r="Q423" s="55"/>
      <c r="R423" s="55"/>
      <c r="S423" s="55"/>
      <c r="T423" s="55"/>
      <c r="U423" s="55"/>
    </row>
    <row r="424" spans="1:21" x14ac:dyDescent="0.3">
      <c r="A424" s="55"/>
      <c r="B424" s="55"/>
      <c r="C424" s="55"/>
      <c r="D424" s="55"/>
      <c r="E424" s="55" t="s">
        <v>1445</v>
      </c>
      <c r="F424" s="55" t="s">
        <v>739</v>
      </c>
      <c r="G424" s="55"/>
      <c r="H424" s="55"/>
      <c r="I424" s="55"/>
      <c r="J424" s="55"/>
      <c r="K424" s="55"/>
      <c r="L424" s="55"/>
      <c r="M424" s="55"/>
      <c r="N424" s="55"/>
      <c r="O424" s="55"/>
      <c r="P424" s="55"/>
      <c r="Q424" s="55"/>
      <c r="R424" s="55"/>
      <c r="S424" s="55"/>
      <c r="T424" s="55"/>
      <c r="U424" s="55"/>
    </row>
    <row r="425" spans="1:21" x14ac:dyDescent="0.3">
      <c r="A425" s="55"/>
      <c r="B425" s="55"/>
      <c r="C425" s="55"/>
      <c r="D425" s="55"/>
      <c r="E425" s="55" t="s">
        <v>1447</v>
      </c>
      <c r="F425" s="55" t="s">
        <v>430</v>
      </c>
      <c r="G425" s="55"/>
      <c r="H425" s="55"/>
      <c r="I425" s="55"/>
      <c r="J425" s="55"/>
      <c r="K425" s="55"/>
      <c r="L425" s="55"/>
      <c r="M425" s="55"/>
      <c r="N425" s="55"/>
      <c r="O425" s="55"/>
      <c r="P425" s="55"/>
      <c r="Q425" s="55"/>
      <c r="R425" s="55"/>
      <c r="S425" s="55"/>
      <c r="T425" s="55"/>
      <c r="U425" s="55"/>
    </row>
    <row r="426" spans="1:21" x14ac:dyDescent="0.3">
      <c r="A426" s="55"/>
      <c r="B426" s="55"/>
      <c r="C426" s="55"/>
      <c r="D426" s="55"/>
      <c r="E426" s="55" t="s">
        <v>1449</v>
      </c>
      <c r="F426" s="55" t="s">
        <v>742</v>
      </c>
      <c r="G426" s="55"/>
      <c r="H426" s="55"/>
      <c r="I426" s="55"/>
      <c r="J426" s="55"/>
      <c r="K426" s="55"/>
      <c r="L426" s="55"/>
      <c r="M426" s="55"/>
      <c r="N426" s="55"/>
      <c r="O426" s="55"/>
      <c r="P426" s="55"/>
      <c r="Q426" s="55"/>
      <c r="R426" s="55"/>
      <c r="S426" s="55"/>
      <c r="T426" s="55"/>
      <c r="U426" s="55"/>
    </row>
    <row r="427" spans="1:21" x14ac:dyDescent="0.3">
      <c r="A427" s="55"/>
      <c r="B427" s="55"/>
      <c r="C427" s="55"/>
      <c r="D427" s="55"/>
      <c r="E427" s="55" t="s">
        <v>1451</v>
      </c>
      <c r="F427" s="55" t="s">
        <v>745</v>
      </c>
      <c r="G427" s="55"/>
      <c r="H427" s="55"/>
      <c r="I427" s="55"/>
      <c r="J427" s="55"/>
      <c r="K427" s="55"/>
      <c r="L427" s="55"/>
      <c r="M427" s="55"/>
      <c r="N427" s="55"/>
      <c r="O427" s="55"/>
      <c r="P427" s="55"/>
      <c r="Q427" s="55"/>
      <c r="R427" s="55"/>
      <c r="S427" s="55"/>
      <c r="T427" s="55"/>
      <c r="U427" s="55"/>
    </row>
    <row r="428" spans="1:21" x14ac:dyDescent="0.3">
      <c r="A428" s="55"/>
      <c r="B428" s="55"/>
      <c r="C428" s="55"/>
      <c r="D428" s="55"/>
      <c r="E428" s="55" t="s">
        <v>1453</v>
      </c>
      <c r="F428" s="55" t="s">
        <v>747</v>
      </c>
      <c r="G428" s="55"/>
      <c r="H428" s="55"/>
      <c r="I428" s="55"/>
      <c r="J428" s="55"/>
      <c r="K428" s="55"/>
      <c r="L428" s="55"/>
      <c r="M428" s="55"/>
      <c r="N428" s="55"/>
      <c r="O428" s="55"/>
      <c r="P428" s="55"/>
      <c r="Q428" s="55"/>
      <c r="R428" s="55"/>
      <c r="S428" s="55"/>
      <c r="T428" s="55"/>
      <c r="U428" s="55"/>
    </row>
    <row r="429" spans="1:21" x14ac:dyDescent="0.3">
      <c r="A429" s="55"/>
      <c r="B429" s="55"/>
      <c r="C429" s="55"/>
      <c r="D429" s="55"/>
      <c r="E429" s="55" t="s">
        <v>1455</v>
      </c>
      <c r="F429" s="55" t="s">
        <v>274</v>
      </c>
      <c r="G429" s="55"/>
      <c r="H429" s="55"/>
      <c r="I429" s="55"/>
      <c r="J429" s="55"/>
      <c r="K429" s="55"/>
      <c r="L429" s="55"/>
      <c r="M429" s="55"/>
      <c r="N429" s="55"/>
      <c r="O429" s="55"/>
      <c r="P429" s="55"/>
      <c r="Q429" s="55"/>
      <c r="R429" s="55"/>
      <c r="S429" s="55"/>
      <c r="T429" s="55"/>
      <c r="U429" s="55"/>
    </row>
    <row r="430" spans="1:21" x14ac:dyDescent="0.3">
      <c r="A430" s="55"/>
      <c r="B430" s="55"/>
      <c r="C430" s="55"/>
      <c r="D430" s="55"/>
      <c r="E430" s="55" t="s">
        <v>1457</v>
      </c>
      <c r="F430" s="55" t="s">
        <v>751</v>
      </c>
      <c r="G430" s="55"/>
      <c r="H430" s="55"/>
      <c r="I430" s="55"/>
      <c r="J430" s="55"/>
      <c r="K430" s="55"/>
      <c r="L430" s="55"/>
      <c r="M430" s="55"/>
      <c r="N430" s="55"/>
      <c r="O430" s="55"/>
      <c r="P430" s="55"/>
      <c r="Q430" s="55"/>
      <c r="R430" s="55"/>
      <c r="S430" s="55"/>
      <c r="T430" s="55"/>
      <c r="U430" s="55"/>
    </row>
    <row r="431" spans="1:21" x14ac:dyDescent="0.3">
      <c r="A431" s="55"/>
      <c r="B431" s="55"/>
      <c r="C431" s="55"/>
      <c r="D431" s="55"/>
      <c r="E431" s="55" t="s">
        <v>1459</v>
      </c>
      <c r="F431" s="55" t="s">
        <v>753</v>
      </c>
      <c r="G431" s="55"/>
      <c r="H431" s="55"/>
      <c r="I431" s="55"/>
      <c r="J431" s="55"/>
      <c r="K431" s="55"/>
      <c r="L431" s="55"/>
      <c r="M431" s="55"/>
      <c r="N431" s="55"/>
      <c r="O431" s="55"/>
      <c r="P431" s="55"/>
      <c r="Q431" s="55"/>
      <c r="R431" s="55"/>
      <c r="S431" s="55"/>
      <c r="T431" s="55"/>
      <c r="U431" s="55"/>
    </row>
    <row r="432" spans="1:21" x14ac:dyDescent="0.3">
      <c r="A432" s="55"/>
      <c r="B432" s="55"/>
      <c r="C432" s="55"/>
      <c r="D432" s="55"/>
      <c r="E432" s="55" t="s">
        <v>1461</v>
      </c>
      <c r="F432" s="55" t="s">
        <v>756</v>
      </c>
      <c r="G432" s="55"/>
      <c r="H432" s="55"/>
      <c r="I432" s="55"/>
      <c r="J432" s="55"/>
      <c r="K432" s="55"/>
      <c r="L432" s="55"/>
      <c r="M432" s="55"/>
      <c r="N432" s="55"/>
      <c r="O432" s="55"/>
      <c r="P432" s="55"/>
      <c r="Q432" s="55"/>
      <c r="R432" s="55"/>
      <c r="S432" s="55"/>
      <c r="T432" s="55"/>
      <c r="U432" s="55"/>
    </row>
    <row r="433" spans="1:21" x14ac:dyDescent="0.3">
      <c r="A433" s="55"/>
      <c r="B433" s="55"/>
      <c r="C433" s="55"/>
      <c r="D433" s="55"/>
      <c r="E433" s="55" t="s">
        <v>1463</v>
      </c>
      <c r="F433" s="55" t="s">
        <v>759</v>
      </c>
      <c r="G433" s="55"/>
      <c r="H433" s="55"/>
      <c r="I433" s="55"/>
      <c r="J433" s="55"/>
      <c r="K433" s="55"/>
      <c r="L433" s="55"/>
      <c r="M433" s="55"/>
      <c r="N433" s="55"/>
      <c r="O433" s="55"/>
      <c r="P433" s="55"/>
      <c r="Q433" s="55"/>
      <c r="R433" s="55"/>
      <c r="S433" s="55"/>
      <c r="T433" s="55"/>
      <c r="U433" s="55"/>
    </row>
    <row r="434" spans="1:21" x14ac:dyDescent="0.3">
      <c r="A434" s="55"/>
      <c r="B434" s="55"/>
      <c r="C434" s="55"/>
      <c r="D434" s="55"/>
      <c r="E434" s="55" t="s">
        <v>1465</v>
      </c>
      <c r="F434" s="55" t="s">
        <v>761</v>
      </c>
      <c r="G434" s="55"/>
      <c r="H434" s="55"/>
      <c r="I434" s="55"/>
      <c r="J434" s="55"/>
      <c r="K434" s="55"/>
      <c r="L434" s="55"/>
      <c r="M434" s="55"/>
      <c r="N434" s="55"/>
      <c r="O434" s="55"/>
      <c r="P434" s="55"/>
      <c r="Q434" s="55"/>
      <c r="R434" s="55"/>
      <c r="S434" s="55"/>
      <c r="T434" s="55"/>
      <c r="U434" s="55"/>
    </row>
    <row r="435" spans="1:21" x14ac:dyDescent="0.3">
      <c r="A435" s="55"/>
      <c r="B435" s="55"/>
      <c r="C435" s="55"/>
      <c r="D435" s="55"/>
      <c r="E435" s="55" t="s">
        <v>1467</v>
      </c>
      <c r="F435" s="55" t="s">
        <v>764</v>
      </c>
      <c r="G435" s="55"/>
      <c r="H435" s="55"/>
      <c r="I435" s="55"/>
      <c r="J435" s="55"/>
      <c r="K435" s="55"/>
      <c r="L435" s="55"/>
      <c r="M435" s="55"/>
      <c r="N435" s="55"/>
      <c r="O435" s="55"/>
      <c r="P435" s="55"/>
      <c r="Q435" s="55"/>
      <c r="R435" s="55"/>
      <c r="S435" s="55"/>
      <c r="T435" s="55"/>
      <c r="U435" s="55"/>
    </row>
    <row r="436" spans="1:21" x14ac:dyDescent="0.3">
      <c r="A436" s="55"/>
      <c r="B436" s="55"/>
      <c r="C436" s="55"/>
      <c r="D436" s="55"/>
      <c r="E436" s="55" t="s">
        <v>1469</v>
      </c>
      <c r="F436" s="55" t="s">
        <v>293</v>
      </c>
      <c r="G436" s="55"/>
      <c r="H436" s="55"/>
      <c r="I436" s="55"/>
      <c r="J436" s="55"/>
      <c r="K436" s="55"/>
      <c r="L436" s="55"/>
      <c r="M436" s="55"/>
      <c r="N436" s="55"/>
      <c r="O436" s="55"/>
      <c r="P436" s="55"/>
      <c r="Q436" s="55"/>
      <c r="R436" s="55"/>
      <c r="S436" s="55"/>
      <c r="T436" s="55"/>
      <c r="U436" s="55"/>
    </row>
    <row r="437" spans="1:21" x14ac:dyDescent="0.3">
      <c r="A437" s="55"/>
      <c r="B437" s="55"/>
      <c r="C437" s="55"/>
      <c r="D437" s="55"/>
      <c r="E437" s="55" t="s">
        <v>1471</v>
      </c>
      <c r="F437" s="55" t="s">
        <v>342</v>
      </c>
      <c r="G437" s="55"/>
      <c r="H437" s="55"/>
      <c r="I437" s="55"/>
      <c r="J437" s="55"/>
      <c r="K437" s="55"/>
      <c r="L437" s="55"/>
      <c r="M437" s="55"/>
      <c r="N437" s="55"/>
      <c r="O437" s="55"/>
      <c r="P437" s="55"/>
      <c r="Q437" s="55"/>
      <c r="R437" s="55"/>
      <c r="S437" s="55"/>
      <c r="T437" s="55"/>
      <c r="U437" s="55"/>
    </row>
    <row r="438" spans="1:21" x14ac:dyDescent="0.3">
      <c r="A438" s="55"/>
      <c r="B438" s="55"/>
      <c r="C438" s="55"/>
      <c r="D438" s="55"/>
      <c r="E438" s="55" t="s">
        <v>1473</v>
      </c>
      <c r="F438" s="55" t="s">
        <v>334</v>
      </c>
      <c r="G438" s="55"/>
      <c r="H438" s="55"/>
      <c r="I438" s="55"/>
      <c r="J438" s="55"/>
      <c r="K438" s="55"/>
      <c r="L438" s="55"/>
      <c r="M438" s="55"/>
      <c r="N438" s="55"/>
      <c r="O438" s="55"/>
      <c r="P438" s="55"/>
      <c r="Q438" s="55"/>
      <c r="R438" s="55"/>
      <c r="S438" s="55"/>
      <c r="T438" s="55"/>
      <c r="U438" s="55"/>
    </row>
    <row r="439" spans="1:21" x14ac:dyDescent="0.3">
      <c r="A439" s="55"/>
      <c r="B439" s="55"/>
      <c r="C439" s="55"/>
      <c r="D439" s="55"/>
      <c r="E439" s="55" t="s">
        <v>1475</v>
      </c>
      <c r="F439" s="55" t="s">
        <v>769</v>
      </c>
      <c r="G439" s="55"/>
      <c r="H439" s="55"/>
      <c r="I439" s="55"/>
      <c r="J439" s="55"/>
      <c r="K439" s="55"/>
      <c r="L439" s="55"/>
      <c r="M439" s="55"/>
      <c r="N439" s="55"/>
      <c r="O439" s="55"/>
      <c r="P439" s="55"/>
      <c r="Q439" s="55"/>
      <c r="R439" s="55"/>
      <c r="S439" s="55"/>
      <c r="T439" s="55"/>
      <c r="U439" s="55"/>
    </row>
    <row r="440" spans="1:21" x14ac:dyDescent="0.3">
      <c r="A440" s="55"/>
      <c r="B440" s="55"/>
      <c r="C440" s="55"/>
      <c r="D440" s="55"/>
      <c r="E440" s="55" t="s">
        <v>1477</v>
      </c>
      <c r="F440" s="55" t="s">
        <v>772</v>
      </c>
      <c r="G440" s="55"/>
      <c r="H440" s="55"/>
      <c r="I440" s="55"/>
      <c r="J440" s="55"/>
      <c r="K440" s="55"/>
      <c r="L440" s="55"/>
      <c r="M440" s="55"/>
      <c r="N440" s="55"/>
      <c r="O440" s="55"/>
      <c r="P440" s="55"/>
      <c r="Q440" s="55"/>
      <c r="R440" s="55"/>
      <c r="S440" s="55"/>
      <c r="T440" s="55"/>
      <c r="U440" s="55"/>
    </row>
    <row r="441" spans="1:21" x14ac:dyDescent="0.3">
      <c r="A441" s="55"/>
      <c r="B441" s="55"/>
      <c r="C441" s="55"/>
      <c r="D441" s="55"/>
      <c r="E441" s="55" t="s">
        <v>1479</v>
      </c>
      <c r="F441" s="55" t="s">
        <v>774</v>
      </c>
      <c r="G441" s="55"/>
      <c r="H441" s="55"/>
      <c r="I441" s="55"/>
      <c r="J441" s="55"/>
      <c r="K441" s="55"/>
      <c r="L441" s="55"/>
      <c r="M441" s="55"/>
      <c r="N441" s="55"/>
      <c r="O441" s="55"/>
      <c r="P441" s="55"/>
      <c r="Q441" s="55"/>
      <c r="R441" s="55"/>
      <c r="S441" s="55"/>
      <c r="T441" s="55"/>
      <c r="U441" s="55"/>
    </row>
    <row r="442" spans="1:21" x14ac:dyDescent="0.3">
      <c r="A442" s="55"/>
      <c r="B442" s="55"/>
      <c r="C442" s="55"/>
      <c r="D442" s="55"/>
      <c r="E442" s="55" t="s">
        <v>1481</v>
      </c>
      <c r="F442" s="55" t="s">
        <v>586</v>
      </c>
      <c r="G442" s="55"/>
      <c r="H442" s="55"/>
      <c r="I442" s="55"/>
      <c r="J442" s="55"/>
      <c r="K442" s="55"/>
      <c r="L442" s="55"/>
      <c r="M442" s="55"/>
      <c r="N442" s="55"/>
      <c r="O442" s="55"/>
      <c r="P442" s="55"/>
      <c r="Q442" s="55"/>
      <c r="R442" s="55"/>
      <c r="S442" s="55"/>
      <c r="T442" s="55"/>
      <c r="U442" s="55"/>
    </row>
    <row r="443" spans="1:21" x14ac:dyDescent="0.3">
      <c r="A443" s="55"/>
      <c r="B443" s="55"/>
      <c r="C443" s="55"/>
      <c r="D443" s="55"/>
      <c r="E443" s="55" t="s">
        <v>1483</v>
      </c>
      <c r="F443" s="55" t="s">
        <v>628</v>
      </c>
      <c r="G443" s="55"/>
      <c r="H443" s="55"/>
      <c r="I443" s="55"/>
      <c r="J443" s="55"/>
      <c r="K443" s="55"/>
      <c r="L443" s="55"/>
      <c r="M443" s="55"/>
      <c r="N443" s="55"/>
      <c r="O443" s="55"/>
      <c r="P443" s="55"/>
      <c r="Q443" s="55"/>
      <c r="R443" s="55"/>
      <c r="S443" s="55"/>
      <c r="T443" s="55"/>
      <c r="U443" s="55"/>
    </row>
    <row r="444" spans="1:21" x14ac:dyDescent="0.3">
      <c r="A444" s="55"/>
      <c r="B444" s="55"/>
      <c r="C444" s="55"/>
      <c r="D444" s="55"/>
      <c r="E444" s="55" t="s">
        <v>1485</v>
      </c>
      <c r="F444" s="55" t="s">
        <v>778</v>
      </c>
      <c r="G444" s="55"/>
      <c r="H444" s="55"/>
      <c r="I444" s="55"/>
      <c r="J444" s="55"/>
      <c r="K444" s="55"/>
      <c r="L444" s="55"/>
      <c r="M444" s="55"/>
      <c r="N444" s="55"/>
      <c r="O444" s="55"/>
      <c r="P444" s="55"/>
      <c r="Q444" s="55"/>
      <c r="R444" s="55"/>
      <c r="S444" s="55"/>
      <c r="T444" s="55"/>
      <c r="U444" s="55"/>
    </row>
    <row r="445" spans="1:21" x14ac:dyDescent="0.3">
      <c r="A445" s="55"/>
      <c r="B445" s="55"/>
      <c r="C445" s="55"/>
      <c r="D445" s="55"/>
      <c r="E445" s="55" t="s">
        <v>1487</v>
      </c>
      <c r="F445" s="55" t="s">
        <v>665</v>
      </c>
      <c r="G445" s="55"/>
      <c r="H445" s="55"/>
      <c r="I445" s="55"/>
      <c r="J445" s="55"/>
      <c r="K445" s="55"/>
      <c r="L445" s="55"/>
      <c r="M445" s="55"/>
      <c r="N445" s="55"/>
      <c r="O445" s="55"/>
      <c r="P445" s="55"/>
      <c r="Q445" s="55"/>
      <c r="R445" s="55"/>
      <c r="S445" s="55"/>
      <c r="T445" s="55"/>
      <c r="U445" s="55"/>
    </row>
    <row r="446" spans="1:21" x14ac:dyDescent="0.3">
      <c r="A446" s="55"/>
      <c r="B446" s="55"/>
      <c r="C446" s="55"/>
      <c r="D446" s="55"/>
      <c r="E446" s="55" t="s">
        <v>1489</v>
      </c>
      <c r="F446" s="55" t="s">
        <v>781</v>
      </c>
      <c r="G446" s="55"/>
      <c r="H446" s="55"/>
      <c r="I446" s="55"/>
      <c r="J446" s="55"/>
      <c r="K446" s="55"/>
      <c r="L446" s="55"/>
      <c r="M446" s="55"/>
      <c r="N446" s="55"/>
      <c r="O446" s="55"/>
      <c r="P446" s="55"/>
      <c r="Q446" s="55"/>
      <c r="R446" s="55"/>
      <c r="S446" s="55"/>
      <c r="T446" s="55"/>
      <c r="U446" s="55"/>
    </row>
    <row r="447" spans="1:21" x14ac:dyDescent="0.3">
      <c r="A447" s="55"/>
      <c r="B447" s="55"/>
      <c r="C447" s="55"/>
      <c r="D447" s="55"/>
      <c r="E447" s="55" t="s">
        <v>1491</v>
      </c>
      <c r="F447" s="55" t="s">
        <v>783</v>
      </c>
      <c r="G447" s="55"/>
      <c r="H447" s="55"/>
      <c r="I447" s="55"/>
      <c r="J447" s="55"/>
      <c r="K447" s="55"/>
      <c r="L447" s="55"/>
      <c r="M447" s="55"/>
      <c r="N447" s="55"/>
      <c r="O447" s="55"/>
      <c r="P447" s="55"/>
      <c r="Q447" s="55"/>
      <c r="R447" s="55"/>
      <c r="S447" s="55"/>
      <c r="T447" s="55"/>
      <c r="U447" s="55"/>
    </row>
    <row r="448" spans="1:21" x14ac:dyDescent="0.3">
      <c r="A448" s="55"/>
      <c r="B448" s="55"/>
      <c r="C448" s="55"/>
      <c r="D448" s="55"/>
      <c r="E448" s="55" t="s">
        <v>1493</v>
      </c>
      <c r="F448" s="55" t="s">
        <v>786</v>
      </c>
      <c r="G448" s="55"/>
      <c r="H448" s="55"/>
      <c r="I448" s="55"/>
      <c r="J448" s="55"/>
      <c r="K448" s="55"/>
      <c r="L448" s="55"/>
      <c r="M448" s="55"/>
      <c r="N448" s="55"/>
      <c r="O448" s="55"/>
      <c r="P448" s="55"/>
      <c r="Q448" s="55"/>
      <c r="R448" s="55"/>
      <c r="S448" s="55"/>
      <c r="T448" s="55"/>
      <c r="U448" s="55"/>
    </row>
    <row r="449" spans="1:21" x14ac:dyDescent="0.3">
      <c r="A449" s="55"/>
      <c r="B449" s="55"/>
      <c r="C449" s="55"/>
      <c r="D449" s="55"/>
      <c r="E449" s="55" t="s">
        <v>1495</v>
      </c>
      <c r="F449" s="55" t="s">
        <v>788</v>
      </c>
      <c r="G449" s="55"/>
      <c r="H449" s="55"/>
      <c r="I449" s="55"/>
      <c r="J449" s="55"/>
      <c r="K449" s="55"/>
      <c r="L449" s="55"/>
      <c r="M449" s="55"/>
      <c r="N449" s="55"/>
      <c r="O449" s="55"/>
      <c r="P449" s="55"/>
      <c r="Q449" s="55"/>
      <c r="R449" s="55"/>
      <c r="S449" s="55"/>
      <c r="T449" s="55"/>
      <c r="U449" s="55"/>
    </row>
    <row r="450" spans="1:21" x14ac:dyDescent="0.3">
      <c r="A450" s="55"/>
      <c r="B450" s="55"/>
      <c r="C450" s="55"/>
      <c r="D450" s="55"/>
      <c r="E450" s="55" t="s">
        <v>1497</v>
      </c>
      <c r="F450" s="55" t="s">
        <v>474</v>
      </c>
      <c r="G450" s="55"/>
      <c r="H450" s="55"/>
      <c r="I450" s="55"/>
      <c r="J450" s="55"/>
      <c r="K450" s="55"/>
      <c r="L450" s="55"/>
      <c r="M450" s="55"/>
      <c r="N450" s="55"/>
      <c r="O450" s="55"/>
      <c r="P450" s="55"/>
      <c r="Q450" s="55"/>
      <c r="R450" s="55"/>
      <c r="S450" s="55"/>
      <c r="T450" s="55"/>
      <c r="U450" s="55"/>
    </row>
    <row r="451" spans="1:21" x14ac:dyDescent="0.3">
      <c r="A451" s="55"/>
      <c r="B451" s="55"/>
      <c r="C451" s="55"/>
      <c r="D451" s="55"/>
      <c r="E451" s="55" t="s">
        <v>1499</v>
      </c>
      <c r="F451" s="55" t="s">
        <v>790</v>
      </c>
      <c r="G451" s="55"/>
      <c r="H451" s="55"/>
      <c r="I451" s="55"/>
      <c r="J451" s="55"/>
      <c r="K451" s="55"/>
      <c r="L451" s="55"/>
      <c r="M451" s="55"/>
      <c r="N451" s="55"/>
      <c r="O451" s="55"/>
      <c r="P451" s="55"/>
      <c r="Q451" s="55"/>
      <c r="R451" s="55"/>
      <c r="S451" s="55"/>
      <c r="T451" s="55"/>
      <c r="U451" s="55"/>
    </row>
    <row r="452" spans="1:21" x14ac:dyDescent="0.3">
      <c r="A452" s="55"/>
      <c r="B452" s="55"/>
      <c r="C452" s="55"/>
      <c r="D452" s="55"/>
      <c r="E452" s="55" t="s">
        <v>1501</v>
      </c>
      <c r="F452" s="55" t="s">
        <v>793</v>
      </c>
      <c r="G452" s="55"/>
      <c r="H452" s="55"/>
      <c r="I452" s="55"/>
      <c r="J452" s="55"/>
      <c r="K452" s="55"/>
      <c r="L452" s="55"/>
      <c r="M452" s="55"/>
      <c r="N452" s="55"/>
      <c r="O452" s="55"/>
      <c r="P452" s="55"/>
      <c r="Q452" s="55"/>
      <c r="R452" s="55"/>
      <c r="S452" s="55"/>
      <c r="T452" s="55"/>
      <c r="U452" s="55"/>
    </row>
    <row r="453" spans="1:21" x14ac:dyDescent="0.3">
      <c r="A453" s="55"/>
      <c r="B453" s="55"/>
      <c r="C453" s="55"/>
      <c r="D453" s="55"/>
      <c r="E453" s="55" t="s">
        <v>1503</v>
      </c>
      <c r="F453" s="55" t="s">
        <v>796</v>
      </c>
      <c r="G453" s="55"/>
      <c r="H453" s="55"/>
      <c r="I453" s="55"/>
      <c r="J453" s="55"/>
      <c r="K453" s="55"/>
      <c r="L453" s="55"/>
      <c r="M453" s="55"/>
      <c r="N453" s="55"/>
      <c r="O453" s="55"/>
      <c r="P453" s="55"/>
      <c r="Q453" s="55"/>
      <c r="R453" s="55"/>
      <c r="S453" s="55"/>
      <c r="T453" s="55"/>
      <c r="U453" s="55"/>
    </row>
    <row r="454" spans="1:21" x14ac:dyDescent="0.3">
      <c r="A454" s="55"/>
      <c r="B454" s="55"/>
      <c r="C454" s="55"/>
      <c r="D454" s="55"/>
      <c r="E454" s="55" t="s">
        <v>1505</v>
      </c>
      <c r="F454" s="55" t="s">
        <v>798</v>
      </c>
      <c r="G454" s="55"/>
      <c r="H454" s="55"/>
      <c r="I454" s="55"/>
      <c r="J454" s="55"/>
      <c r="K454" s="55"/>
      <c r="L454" s="55"/>
      <c r="M454" s="55"/>
      <c r="N454" s="55"/>
      <c r="O454" s="55"/>
      <c r="P454" s="55"/>
      <c r="Q454" s="55"/>
      <c r="R454" s="55"/>
      <c r="S454" s="55"/>
      <c r="T454" s="55"/>
      <c r="U454" s="55"/>
    </row>
    <row r="455" spans="1:21" x14ac:dyDescent="0.3">
      <c r="A455" s="55"/>
      <c r="B455" s="55"/>
      <c r="C455" s="55"/>
      <c r="D455" s="55"/>
      <c r="E455" s="55" t="s">
        <v>1507</v>
      </c>
      <c r="F455" s="55" t="s">
        <v>766</v>
      </c>
      <c r="G455" s="55"/>
      <c r="H455" s="55"/>
      <c r="I455" s="55"/>
      <c r="J455" s="55"/>
      <c r="K455" s="55"/>
      <c r="L455" s="55"/>
      <c r="M455" s="55"/>
      <c r="N455" s="55"/>
      <c r="O455" s="55"/>
      <c r="P455" s="55"/>
      <c r="Q455" s="55"/>
      <c r="R455" s="55"/>
      <c r="S455" s="55"/>
      <c r="T455" s="55"/>
      <c r="U455" s="55"/>
    </row>
    <row r="456" spans="1:21" x14ac:dyDescent="0.3">
      <c r="A456" s="55"/>
      <c r="B456" s="55"/>
      <c r="C456" s="55"/>
      <c r="D456" s="55"/>
      <c r="E456" s="55" t="s">
        <v>1509</v>
      </c>
      <c r="F456" s="55" t="s">
        <v>755</v>
      </c>
      <c r="G456" s="55"/>
      <c r="H456" s="55"/>
      <c r="I456" s="55"/>
      <c r="J456" s="55"/>
      <c r="K456" s="55"/>
      <c r="L456" s="55"/>
      <c r="M456" s="55"/>
      <c r="N456" s="55"/>
      <c r="O456" s="55"/>
      <c r="P456" s="55"/>
      <c r="Q456" s="55"/>
      <c r="R456" s="55"/>
      <c r="S456" s="55"/>
      <c r="T456" s="55"/>
      <c r="U456" s="55"/>
    </row>
    <row r="457" spans="1:21" x14ac:dyDescent="0.3">
      <c r="A457" s="55"/>
      <c r="B457" s="55"/>
      <c r="C457" s="55"/>
      <c r="D457" s="55"/>
      <c r="E457" s="55" t="s">
        <v>1511</v>
      </c>
      <c r="F457" s="55" t="s">
        <v>557</v>
      </c>
      <c r="G457" s="55"/>
      <c r="H457" s="55"/>
      <c r="I457" s="55"/>
      <c r="J457" s="55"/>
      <c r="K457" s="55"/>
      <c r="L457" s="55"/>
      <c r="M457" s="55"/>
      <c r="N457" s="55"/>
      <c r="O457" s="55"/>
      <c r="P457" s="55"/>
      <c r="Q457" s="55"/>
      <c r="R457" s="55"/>
      <c r="S457" s="55"/>
      <c r="T457" s="55"/>
      <c r="U457" s="55"/>
    </row>
    <row r="458" spans="1:21" x14ac:dyDescent="0.3">
      <c r="A458" s="55"/>
      <c r="B458" s="55"/>
      <c r="C458" s="55"/>
      <c r="D458" s="55"/>
      <c r="E458" s="55" t="s">
        <v>1513</v>
      </c>
      <c r="F458" s="55" t="s">
        <v>803</v>
      </c>
      <c r="G458" s="55"/>
      <c r="H458" s="55"/>
      <c r="I458" s="55"/>
      <c r="J458" s="55"/>
      <c r="K458" s="55"/>
      <c r="L458" s="55"/>
      <c r="M458" s="55"/>
      <c r="N458" s="55"/>
      <c r="O458" s="55"/>
      <c r="P458" s="55"/>
      <c r="Q458" s="55"/>
      <c r="R458" s="55"/>
      <c r="S458" s="55"/>
      <c r="T458" s="55"/>
      <c r="U458" s="55"/>
    </row>
    <row r="459" spans="1:21" x14ac:dyDescent="0.3">
      <c r="A459" s="55"/>
      <c r="B459" s="55"/>
      <c r="C459" s="55"/>
      <c r="D459" s="55"/>
      <c r="E459" s="55" t="s">
        <v>1515</v>
      </c>
      <c r="F459" s="55" t="s">
        <v>806</v>
      </c>
      <c r="G459" s="55"/>
      <c r="H459" s="55"/>
      <c r="I459" s="55"/>
      <c r="J459" s="55"/>
      <c r="K459" s="55"/>
      <c r="L459" s="55"/>
      <c r="M459" s="55"/>
      <c r="N459" s="55"/>
      <c r="O459" s="55"/>
      <c r="P459" s="55"/>
      <c r="Q459" s="55"/>
      <c r="R459" s="55"/>
      <c r="S459" s="55"/>
      <c r="T459" s="55"/>
      <c r="U459" s="55"/>
    </row>
    <row r="460" spans="1:21" x14ac:dyDescent="0.3">
      <c r="A460" s="55"/>
      <c r="B460" s="55"/>
      <c r="C460" s="55"/>
      <c r="D460" s="55"/>
      <c r="E460" s="55" t="s">
        <v>1517</v>
      </c>
      <c r="F460" s="55" t="s">
        <v>808</v>
      </c>
      <c r="G460" s="55"/>
      <c r="H460" s="55"/>
      <c r="I460" s="55"/>
      <c r="J460" s="55"/>
      <c r="K460" s="55"/>
      <c r="L460" s="55"/>
      <c r="M460" s="55"/>
      <c r="N460" s="55"/>
      <c r="O460" s="55"/>
      <c r="P460" s="55"/>
      <c r="Q460" s="55"/>
      <c r="R460" s="55"/>
      <c r="S460" s="55"/>
      <c r="T460" s="55"/>
      <c r="U460" s="55"/>
    </row>
    <row r="461" spans="1:21" x14ac:dyDescent="0.3">
      <c r="A461" s="55"/>
      <c r="B461" s="55"/>
      <c r="C461" s="55"/>
      <c r="D461" s="55"/>
      <c r="E461" s="55" t="s">
        <v>1519</v>
      </c>
      <c r="F461" s="55" t="s">
        <v>811</v>
      </c>
      <c r="G461" s="55"/>
      <c r="H461" s="55"/>
      <c r="I461" s="55"/>
      <c r="J461" s="55"/>
      <c r="K461" s="55"/>
      <c r="L461" s="55"/>
      <c r="M461" s="55"/>
      <c r="N461" s="55"/>
      <c r="O461" s="55"/>
      <c r="P461" s="55"/>
      <c r="Q461" s="55"/>
      <c r="R461" s="55"/>
      <c r="S461" s="55"/>
      <c r="T461" s="55"/>
      <c r="U461" s="55"/>
    </row>
    <row r="462" spans="1:21" x14ac:dyDescent="0.3">
      <c r="A462" s="55"/>
      <c r="B462" s="55"/>
      <c r="C462" s="55"/>
      <c r="D462" s="55"/>
      <c r="E462" s="55" t="s">
        <v>1521</v>
      </c>
      <c r="F462" s="55" t="s">
        <v>500</v>
      </c>
      <c r="G462" s="55"/>
      <c r="H462" s="55"/>
      <c r="I462" s="55"/>
      <c r="J462" s="55"/>
      <c r="K462" s="55"/>
      <c r="L462" s="55"/>
      <c r="M462" s="55"/>
      <c r="N462" s="55"/>
      <c r="O462" s="55"/>
      <c r="P462" s="55"/>
      <c r="Q462" s="55"/>
      <c r="R462" s="55"/>
      <c r="S462" s="55"/>
      <c r="T462" s="55"/>
      <c r="U462" s="55"/>
    </row>
    <row r="463" spans="1:21" x14ac:dyDescent="0.3">
      <c r="A463" s="55"/>
      <c r="B463" s="55"/>
      <c r="C463" s="55"/>
      <c r="D463" s="55"/>
      <c r="E463" s="55" t="s">
        <v>1523</v>
      </c>
      <c r="F463" s="55" t="s">
        <v>813</v>
      </c>
      <c r="G463" s="55"/>
      <c r="H463" s="55"/>
      <c r="I463" s="55"/>
      <c r="J463" s="55"/>
      <c r="K463" s="55"/>
      <c r="L463" s="55"/>
      <c r="M463" s="55"/>
      <c r="N463" s="55"/>
      <c r="O463" s="55"/>
      <c r="P463" s="55"/>
      <c r="Q463" s="55"/>
      <c r="R463" s="55"/>
      <c r="S463" s="55"/>
      <c r="T463" s="55"/>
      <c r="U463" s="55"/>
    </row>
    <row r="464" spans="1:21" x14ac:dyDescent="0.3">
      <c r="A464" s="55"/>
      <c r="B464" s="55"/>
      <c r="C464" s="55"/>
      <c r="D464" s="55"/>
      <c r="E464" s="55" t="s">
        <v>1525</v>
      </c>
      <c r="F464" s="55" t="s">
        <v>815</v>
      </c>
      <c r="G464" s="55"/>
      <c r="H464" s="55"/>
      <c r="I464" s="55"/>
      <c r="J464" s="55"/>
      <c r="K464" s="55"/>
      <c r="L464" s="55"/>
      <c r="M464" s="55"/>
      <c r="N464" s="55"/>
      <c r="O464" s="55"/>
      <c r="P464" s="55"/>
      <c r="Q464" s="55"/>
      <c r="R464" s="55"/>
      <c r="S464" s="55"/>
      <c r="T464" s="55"/>
      <c r="U464" s="55"/>
    </row>
    <row r="465" spans="1:21" x14ac:dyDescent="0.3">
      <c r="A465" s="55"/>
      <c r="B465" s="55"/>
      <c r="C465" s="55"/>
      <c r="D465" s="55"/>
      <c r="E465" s="55" t="s">
        <v>1527</v>
      </c>
      <c r="F465" s="55" t="s">
        <v>817</v>
      </c>
      <c r="G465" s="55"/>
      <c r="H465" s="55"/>
      <c r="I465" s="55"/>
      <c r="J465" s="55"/>
      <c r="K465" s="55"/>
      <c r="L465" s="55"/>
      <c r="M465" s="55"/>
      <c r="N465" s="55"/>
      <c r="O465" s="55"/>
      <c r="P465" s="55"/>
      <c r="Q465" s="55"/>
      <c r="R465" s="55"/>
      <c r="S465" s="55"/>
      <c r="T465" s="55"/>
      <c r="U465" s="55"/>
    </row>
    <row r="466" spans="1:21" x14ac:dyDescent="0.3">
      <c r="A466" s="55"/>
      <c r="B466" s="55"/>
      <c r="C466" s="55"/>
      <c r="D466" s="55"/>
      <c r="E466" s="55" t="s">
        <v>1529</v>
      </c>
      <c r="F466" s="55" t="s">
        <v>819</v>
      </c>
      <c r="G466" s="55"/>
      <c r="H466" s="55"/>
      <c r="I466" s="55"/>
      <c r="J466" s="55"/>
      <c r="K466" s="55"/>
      <c r="L466" s="55"/>
      <c r="M466" s="55"/>
      <c r="N466" s="55"/>
      <c r="O466" s="55"/>
      <c r="P466" s="55"/>
      <c r="Q466" s="55"/>
      <c r="R466" s="55"/>
      <c r="S466" s="55"/>
      <c r="T466" s="55"/>
      <c r="U466" s="55"/>
    </row>
    <row r="467" spans="1:21" x14ac:dyDescent="0.3">
      <c r="A467" s="55"/>
      <c r="B467" s="55"/>
      <c r="C467" s="55"/>
      <c r="D467" s="55"/>
      <c r="E467" s="55" t="s">
        <v>1531</v>
      </c>
      <c r="F467" s="55" t="s">
        <v>735</v>
      </c>
      <c r="G467" s="55"/>
      <c r="H467" s="55"/>
      <c r="I467" s="55"/>
      <c r="J467" s="55"/>
      <c r="K467" s="55"/>
      <c r="L467" s="55"/>
      <c r="M467" s="55"/>
      <c r="N467" s="55"/>
      <c r="O467" s="55"/>
      <c r="P467" s="55"/>
      <c r="Q467" s="55"/>
      <c r="R467" s="55"/>
      <c r="S467" s="55"/>
      <c r="T467" s="55"/>
      <c r="U467" s="55"/>
    </row>
    <row r="468" spans="1:21" x14ac:dyDescent="0.3">
      <c r="A468" s="55"/>
      <c r="B468" s="55"/>
      <c r="C468" s="55"/>
      <c r="D468" s="55"/>
      <c r="E468" s="55" t="s">
        <v>1533</v>
      </c>
      <c r="F468" s="55" t="s">
        <v>822</v>
      </c>
      <c r="G468" s="55"/>
      <c r="H468" s="55"/>
      <c r="I468" s="55"/>
      <c r="J468" s="55"/>
      <c r="K468" s="55"/>
      <c r="L468" s="55"/>
      <c r="M468" s="55"/>
      <c r="N468" s="55"/>
      <c r="O468" s="55"/>
      <c r="P468" s="55"/>
      <c r="Q468" s="55"/>
      <c r="R468" s="55"/>
      <c r="S468" s="55"/>
      <c r="T468" s="55"/>
      <c r="U468" s="55"/>
    </row>
    <row r="469" spans="1:21" x14ac:dyDescent="0.3">
      <c r="A469" s="55"/>
      <c r="B469" s="55"/>
      <c r="C469" s="55"/>
      <c r="D469" s="55"/>
      <c r="E469" s="55" t="s">
        <v>1535</v>
      </c>
      <c r="F469" s="55" t="s">
        <v>574</v>
      </c>
      <c r="G469" s="55"/>
      <c r="H469" s="55"/>
      <c r="I469" s="55"/>
      <c r="J469" s="55"/>
      <c r="K469" s="55"/>
      <c r="L469" s="55"/>
      <c r="M469" s="55"/>
      <c r="N469" s="55"/>
      <c r="O469" s="55"/>
      <c r="P469" s="55"/>
      <c r="Q469" s="55"/>
      <c r="R469" s="55"/>
      <c r="S469" s="55"/>
      <c r="T469" s="55"/>
      <c r="U469" s="55"/>
    </row>
    <row r="470" spans="1:21" x14ac:dyDescent="0.3">
      <c r="A470" s="55"/>
      <c r="B470" s="55"/>
      <c r="C470" s="55"/>
      <c r="D470" s="55"/>
      <c r="E470" s="55" t="s">
        <v>1537</v>
      </c>
      <c r="F470" s="55" t="s">
        <v>826</v>
      </c>
      <c r="G470" s="55"/>
      <c r="H470" s="55"/>
      <c r="I470" s="55"/>
      <c r="J470" s="55"/>
      <c r="K470" s="55"/>
      <c r="L470" s="55"/>
      <c r="M470" s="55"/>
      <c r="N470" s="55"/>
      <c r="O470" s="55"/>
      <c r="P470" s="55"/>
      <c r="Q470" s="55"/>
      <c r="R470" s="55"/>
      <c r="S470" s="55"/>
      <c r="T470" s="55"/>
      <c r="U470" s="55"/>
    </row>
    <row r="471" spans="1:21" x14ac:dyDescent="0.3">
      <c r="A471" s="55"/>
      <c r="B471" s="55"/>
      <c r="C471" s="55"/>
      <c r="D471" s="55"/>
      <c r="E471" s="55" t="s">
        <v>1539</v>
      </c>
      <c r="F471" s="55" t="s">
        <v>827</v>
      </c>
      <c r="G471" s="55"/>
      <c r="H471" s="55"/>
      <c r="I471" s="55"/>
      <c r="J471" s="55"/>
      <c r="K471" s="55"/>
      <c r="L471" s="55"/>
      <c r="M471" s="55"/>
      <c r="N471" s="55"/>
      <c r="O471" s="55"/>
      <c r="P471" s="55"/>
      <c r="Q471" s="55"/>
      <c r="R471" s="55"/>
      <c r="S471" s="55"/>
      <c r="T471" s="55"/>
      <c r="U471" s="55"/>
    </row>
    <row r="472" spans="1:21" x14ac:dyDescent="0.3">
      <c r="A472" s="55"/>
      <c r="B472" s="55"/>
      <c r="C472" s="55"/>
      <c r="D472" s="55"/>
      <c r="E472" s="55" t="s">
        <v>1541</v>
      </c>
      <c r="F472" s="55" t="s">
        <v>828</v>
      </c>
      <c r="G472" s="55"/>
      <c r="H472" s="55"/>
      <c r="I472" s="55"/>
      <c r="J472" s="55"/>
      <c r="K472" s="55"/>
      <c r="L472" s="55"/>
      <c r="M472" s="55"/>
      <c r="N472" s="55"/>
      <c r="O472" s="55"/>
      <c r="P472" s="55"/>
      <c r="Q472" s="55"/>
      <c r="R472" s="55"/>
      <c r="S472" s="55"/>
      <c r="T472" s="55"/>
      <c r="U472" s="55"/>
    </row>
    <row r="473" spans="1:21" x14ac:dyDescent="0.3">
      <c r="A473" s="55"/>
      <c r="B473" s="55"/>
      <c r="C473" s="55"/>
      <c r="D473" s="55"/>
      <c r="E473" s="55" t="s">
        <v>1543</v>
      </c>
      <c r="F473" s="55" t="s">
        <v>830</v>
      </c>
      <c r="G473" s="55"/>
      <c r="H473" s="55"/>
      <c r="I473" s="55"/>
      <c r="J473" s="55"/>
      <c r="K473" s="55"/>
      <c r="L473" s="55"/>
      <c r="M473" s="55"/>
      <c r="N473" s="55"/>
      <c r="O473" s="55"/>
      <c r="P473" s="55"/>
      <c r="Q473" s="55"/>
      <c r="R473" s="55"/>
      <c r="S473" s="55"/>
      <c r="T473" s="55"/>
      <c r="U473" s="55"/>
    </row>
    <row r="474" spans="1:21" x14ac:dyDescent="0.3">
      <c r="A474" s="55"/>
      <c r="B474" s="55"/>
      <c r="C474" s="55"/>
      <c r="D474" s="55"/>
      <c r="E474" s="55" t="s">
        <v>1545</v>
      </c>
      <c r="F474" s="55" t="s">
        <v>744</v>
      </c>
      <c r="G474" s="55"/>
      <c r="H474" s="55"/>
      <c r="I474" s="55"/>
      <c r="J474" s="55"/>
      <c r="K474" s="55"/>
      <c r="L474" s="55"/>
      <c r="M474" s="55"/>
      <c r="N474" s="55"/>
      <c r="O474" s="55"/>
      <c r="P474" s="55"/>
      <c r="Q474" s="55"/>
      <c r="R474" s="55"/>
      <c r="S474" s="55"/>
      <c r="T474" s="55"/>
      <c r="U474" s="55"/>
    </row>
    <row r="475" spans="1:21" x14ac:dyDescent="0.3">
      <c r="A475" s="55"/>
      <c r="B475" s="55"/>
      <c r="C475" s="55"/>
      <c r="D475" s="55"/>
      <c r="E475" s="55" t="s">
        <v>1547</v>
      </c>
      <c r="F475" s="55" t="s">
        <v>833</v>
      </c>
      <c r="G475" s="55"/>
      <c r="H475" s="55"/>
      <c r="I475" s="55"/>
      <c r="J475" s="55"/>
      <c r="K475" s="55"/>
      <c r="L475" s="55"/>
      <c r="M475" s="55"/>
      <c r="N475" s="55"/>
      <c r="O475" s="55"/>
      <c r="P475" s="55"/>
      <c r="Q475" s="55"/>
      <c r="R475" s="55"/>
      <c r="S475" s="55"/>
      <c r="T475" s="55"/>
      <c r="U475" s="55"/>
    </row>
    <row r="476" spans="1:21" x14ac:dyDescent="0.3">
      <c r="A476" s="55"/>
      <c r="B476" s="55"/>
      <c r="C476" s="55"/>
      <c r="D476" s="55"/>
      <c r="E476" s="55" t="s">
        <v>1549</v>
      </c>
      <c r="F476" s="55" t="s">
        <v>724</v>
      </c>
      <c r="G476" s="55"/>
      <c r="H476" s="55"/>
      <c r="I476" s="55"/>
      <c r="J476" s="55"/>
      <c r="K476" s="55"/>
      <c r="L476" s="55"/>
      <c r="M476" s="55"/>
      <c r="N476" s="55"/>
      <c r="O476" s="55"/>
      <c r="P476" s="55"/>
      <c r="Q476" s="55"/>
      <c r="R476" s="55"/>
      <c r="S476" s="55"/>
      <c r="T476" s="55"/>
      <c r="U476" s="55"/>
    </row>
    <row r="477" spans="1:21" x14ac:dyDescent="0.3">
      <c r="A477" s="55"/>
      <c r="B477" s="55"/>
      <c r="C477" s="55"/>
      <c r="D477" s="55"/>
      <c r="E477" s="55" t="s">
        <v>1551</v>
      </c>
      <c r="F477" s="55" t="s">
        <v>836</v>
      </c>
      <c r="G477" s="55"/>
      <c r="H477" s="55"/>
      <c r="I477" s="55"/>
      <c r="J477" s="55"/>
      <c r="K477" s="55"/>
      <c r="L477" s="55"/>
      <c r="M477" s="55"/>
      <c r="N477" s="55"/>
      <c r="O477" s="55"/>
      <c r="P477" s="55"/>
      <c r="Q477" s="55"/>
      <c r="R477" s="55"/>
      <c r="S477" s="55"/>
      <c r="T477" s="55"/>
      <c r="U477" s="55"/>
    </row>
    <row r="478" spans="1:21" x14ac:dyDescent="0.3">
      <c r="A478" s="55"/>
      <c r="B478" s="55"/>
      <c r="C478" s="55"/>
      <c r="D478" s="55"/>
      <c r="E478" s="55" t="s">
        <v>1553</v>
      </c>
      <c r="F478" s="55" t="s">
        <v>839</v>
      </c>
      <c r="G478" s="55"/>
      <c r="H478" s="55"/>
      <c r="I478" s="55"/>
      <c r="J478" s="55"/>
      <c r="K478" s="55"/>
      <c r="L478" s="55"/>
      <c r="M478" s="55"/>
      <c r="N478" s="55"/>
      <c r="O478" s="55"/>
      <c r="P478" s="55"/>
      <c r="Q478" s="55"/>
      <c r="R478" s="55"/>
      <c r="S478" s="55"/>
      <c r="T478" s="55"/>
      <c r="U478" s="55"/>
    </row>
    <row r="479" spans="1:21" x14ac:dyDescent="0.3">
      <c r="A479" s="55"/>
      <c r="B479" s="55"/>
      <c r="C479" s="55"/>
      <c r="D479" s="55"/>
      <c r="E479" s="55" t="s">
        <v>1555</v>
      </c>
      <c r="F479" s="55" t="s">
        <v>840</v>
      </c>
      <c r="G479" s="55"/>
      <c r="H479" s="55"/>
      <c r="I479" s="55"/>
      <c r="J479" s="55"/>
      <c r="K479" s="55"/>
      <c r="L479" s="55"/>
      <c r="M479" s="55"/>
      <c r="N479" s="55"/>
      <c r="O479" s="55"/>
      <c r="P479" s="55"/>
      <c r="Q479" s="55"/>
      <c r="R479" s="55"/>
      <c r="S479" s="55"/>
      <c r="T479" s="55"/>
      <c r="U479" s="55"/>
    </row>
    <row r="480" spans="1:21" x14ac:dyDescent="0.3">
      <c r="A480" s="55"/>
      <c r="B480" s="55"/>
      <c r="C480" s="55"/>
      <c r="D480" s="55"/>
      <c r="E480" s="55" t="s">
        <v>1557</v>
      </c>
      <c r="F480" s="55" t="s">
        <v>841</v>
      </c>
      <c r="G480" s="55"/>
      <c r="H480" s="55"/>
      <c r="I480" s="55"/>
      <c r="J480" s="55"/>
      <c r="K480" s="55"/>
      <c r="L480" s="55"/>
      <c r="M480" s="55"/>
      <c r="N480" s="55"/>
      <c r="O480" s="55"/>
      <c r="P480" s="55"/>
      <c r="Q480" s="55"/>
      <c r="R480" s="55"/>
      <c r="S480" s="55"/>
      <c r="T480" s="55"/>
      <c r="U480" s="55"/>
    </row>
    <row r="481" spans="1:21" x14ac:dyDescent="0.3">
      <c r="A481" s="55"/>
      <c r="B481" s="55"/>
      <c r="C481" s="55"/>
      <c r="D481" s="55"/>
      <c r="E481" s="55" t="s">
        <v>1559</v>
      </c>
      <c r="F481" s="55" t="s">
        <v>843</v>
      </c>
      <c r="G481" s="55"/>
      <c r="H481" s="55"/>
      <c r="I481" s="55"/>
      <c r="J481" s="55"/>
      <c r="K481" s="55"/>
      <c r="L481" s="55"/>
      <c r="M481" s="55"/>
      <c r="N481" s="55"/>
      <c r="O481" s="55"/>
      <c r="P481" s="55"/>
      <c r="Q481" s="55"/>
      <c r="R481" s="55"/>
      <c r="S481" s="55"/>
      <c r="T481" s="55"/>
      <c r="U481" s="55"/>
    </row>
    <row r="482" spans="1:21" x14ac:dyDescent="0.3">
      <c r="A482" s="55"/>
      <c r="B482" s="55"/>
      <c r="C482" s="55"/>
      <c r="D482" s="55"/>
      <c r="E482" s="55" t="s">
        <v>1561</v>
      </c>
      <c r="F482" s="55" t="s">
        <v>846</v>
      </c>
      <c r="G482" s="55"/>
      <c r="H482" s="55"/>
      <c r="I482" s="55"/>
      <c r="J482" s="55"/>
      <c r="K482" s="55"/>
      <c r="L482" s="55"/>
      <c r="M482" s="55"/>
      <c r="N482" s="55"/>
      <c r="O482" s="55"/>
      <c r="P482" s="55"/>
      <c r="Q482" s="55"/>
      <c r="R482" s="55"/>
      <c r="S482" s="55"/>
      <c r="T482" s="55"/>
      <c r="U482" s="55"/>
    </row>
    <row r="483" spans="1:21" x14ac:dyDescent="0.3">
      <c r="A483" s="55"/>
      <c r="B483" s="55"/>
      <c r="C483" s="55"/>
      <c r="D483" s="55"/>
      <c r="E483" s="55" t="s">
        <v>1563</v>
      </c>
      <c r="F483" s="55" t="s">
        <v>849</v>
      </c>
      <c r="G483" s="55"/>
      <c r="H483" s="55"/>
      <c r="I483" s="55"/>
      <c r="J483" s="55"/>
      <c r="K483" s="55"/>
      <c r="L483" s="55"/>
      <c r="M483" s="55"/>
      <c r="N483" s="55"/>
      <c r="O483" s="55"/>
      <c r="P483" s="55"/>
      <c r="Q483" s="55"/>
      <c r="R483" s="55"/>
      <c r="S483" s="55"/>
      <c r="T483" s="55"/>
      <c r="U483" s="55"/>
    </row>
    <row r="484" spans="1:21" x14ac:dyDescent="0.3">
      <c r="A484" s="55"/>
      <c r="B484" s="55"/>
      <c r="C484" s="55"/>
      <c r="D484" s="55"/>
      <c r="E484" s="55" t="s">
        <v>1565</v>
      </c>
      <c r="F484" s="55" t="s">
        <v>792</v>
      </c>
      <c r="G484" s="55"/>
      <c r="H484" s="55"/>
      <c r="I484" s="55"/>
      <c r="J484" s="55"/>
      <c r="K484" s="55"/>
      <c r="L484" s="55"/>
      <c r="M484" s="55"/>
      <c r="N484" s="55"/>
      <c r="O484" s="55"/>
      <c r="P484" s="55"/>
      <c r="Q484" s="55"/>
      <c r="R484" s="55"/>
      <c r="S484" s="55"/>
      <c r="T484" s="55"/>
      <c r="U484" s="55"/>
    </row>
    <row r="485" spans="1:21" x14ac:dyDescent="0.3">
      <c r="A485" s="55"/>
      <c r="B485" s="55"/>
      <c r="C485" s="55"/>
      <c r="D485" s="55"/>
      <c r="E485" s="55" t="s">
        <v>1567</v>
      </c>
      <c r="F485" s="55" t="s">
        <v>850</v>
      </c>
      <c r="G485" s="55"/>
      <c r="H485" s="55"/>
      <c r="I485" s="55"/>
      <c r="J485" s="55"/>
      <c r="K485" s="55"/>
      <c r="L485" s="55"/>
      <c r="M485" s="55"/>
      <c r="N485" s="55"/>
      <c r="O485" s="55"/>
      <c r="P485" s="55"/>
      <c r="Q485" s="55"/>
      <c r="R485" s="55"/>
      <c r="S485" s="55"/>
      <c r="T485" s="55"/>
      <c r="U485" s="55"/>
    </row>
    <row r="486" spans="1:21" x14ac:dyDescent="0.3">
      <c r="A486" s="55"/>
      <c r="B486" s="55"/>
      <c r="C486" s="55"/>
      <c r="D486" s="55"/>
      <c r="E486" s="55" t="s">
        <v>1569</v>
      </c>
      <c r="F486" s="55" t="s">
        <v>852</v>
      </c>
      <c r="G486" s="55"/>
      <c r="H486" s="55"/>
      <c r="I486" s="55"/>
      <c r="J486" s="55"/>
      <c r="K486" s="55"/>
      <c r="L486" s="55"/>
      <c r="M486" s="55"/>
      <c r="N486" s="55"/>
      <c r="O486" s="55"/>
      <c r="P486" s="55"/>
      <c r="Q486" s="55"/>
      <c r="R486" s="55"/>
      <c r="S486" s="55"/>
      <c r="T486" s="55"/>
      <c r="U486" s="55"/>
    </row>
    <row r="487" spans="1:21" x14ac:dyDescent="0.3">
      <c r="A487" s="55"/>
      <c r="B487" s="55"/>
      <c r="C487" s="55"/>
      <c r="D487" s="55"/>
      <c r="E487" s="55" t="s">
        <v>1571</v>
      </c>
      <c r="F487" s="55" t="s">
        <v>854</v>
      </c>
      <c r="G487" s="55"/>
      <c r="H487" s="55"/>
      <c r="I487" s="55"/>
      <c r="J487" s="55"/>
      <c r="K487" s="55"/>
      <c r="L487" s="55"/>
      <c r="M487" s="55"/>
      <c r="N487" s="55"/>
      <c r="O487" s="55"/>
      <c r="P487" s="55"/>
      <c r="Q487" s="55"/>
      <c r="R487" s="55"/>
      <c r="S487" s="55"/>
      <c r="T487" s="55"/>
      <c r="U487" s="55"/>
    </row>
    <row r="488" spans="1:21" x14ac:dyDescent="0.3">
      <c r="A488" s="55"/>
      <c r="B488" s="55"/>
      <c r="C488" s="55"/>
      <c r="D488" s="55"/>
      <c r="E488" s="55" t="s">
        <v>1573</v>
      </c>
      <c r="F488" s="55" t="s">
        <v>856</v>
      </c>
      <c r="G488" s="55"/>
      <c r="H488" s="55"/>
      <c r="I488" s="55"/>
      <c r="J488" s="55"/>
      <c r="K488" s="55"/>
      <c r="L488" s="55"/>
      <c r="M488" s="55"/>
      <c r="N488" s="55"/>
      <c r="O488" s="55"/>
      <c r="P488" s="55"/>
      <c r="Q488" s="55"/>
      <c r="R488" s="55"/>
      <c r="S488" s="55"/>
      <c r="T488" s="55"/>
      <c r="U488" s="55"/>
    </row>
    <row r="489" spans="1:21" x14ac:dyDescent="0.3">
      <c r="A489" s="55"/>
      <c r="B489" s="55"/>
      <c r="C489" s="55"/>
      <c r="D489" s="55"/>
      <c r="E489" s="55" t="s">
        <v>1575</v>
      </c>
      <c r="F489" s="55" t="s">
        <v>678</v>
      </c>
      <c r="G489" s="55"/>
      <c r="H489" s="55"/>
      <c r="I489" s="55"/>
      <c r="J489" s="55"/>
      <c r="K489" s="55"/>
      <c r="L489" s="55"/>
      <c r="M489" s="55"/>
      <c r="N489" s="55"/>
      <c r="O489" s="55"/>
      <c r="P489" s="55"/>
      <c r="Q489" s="55"/>
      <c r="R489" s="55"/>
      <c r="S489" s="55"/>
      <c r="T489" s="55"/>
      <c r="U489" s="55"/>
    </row>
    <row r="490" spans="1:21" x14ac:dyDescent="0.3">
      <c r="A490" s="55"/>
      <c r="B490" s="55"/>
      <c r="C490" s="55"/>
      <c r="D490" s="55"/>
      <c r="E490" s="55" t="s">
        <v>1577</v>
      </c>
      <c r="F490" s="55" t="s">
        <v>859</v>
      </c>
      <c r="G490" s="55"/>
      <c r="H490" s="55"/>
      <c r="I490" s="55"/>
      <c r="J490" s="55"/>
      <c r="K490" s="55"/>
      <c r="L490" s="55"/>
      <c r="M490" s="55"/>
      <c r="N490" s="55"/>
      <c r="O490" s="55"/>
      <c r="P490" s="55"/>
      <c r="Q490" s="55"/>
      <c r="R490" s="55"/>
      <c r="S490" s="55"/>
      <c r="T490" s="55"/>
      <c r="U490" s="55"/>
    </row>
    <row r="491" spans="1:21" x14ac:dyDescent="0.3">
      <c r="A491" s="55"/>
      <c r="B491" s="55"/>
      <c r="C491" s="55"/>
      <c r="D491" s="55"/>
      <c r="E491" s="55" t="s">
        <v>1579</v>
      </c>
      <c r="F491" s="55" t="s">
        <v>860</v>
      </c>
      <c r="G491" s="55"/>
      <c r="H491" s="55"/>
      <c r="I491" s="55"/>
      <c r="J491" s="55"/>
      <c r="K491" s="55"/>
      <c r="L491" s="55"/>
      <c r="M491" s="55"/>
      <c r="N491" s="55"/>
      <c r="O491" s="55"/>
      <c r="P491" s="55"/>
      <c r="Q491" s="55"/>
      <c r="R491" s="55"/>
      <c r="S491" s="55"/>
      <c r="T491" s="55"/>
      <c r="U491" s="55"/>
    </row>
    <row r="492" spans="1:21" x14ac:dyDescent="0.3">
      <c r="A492" s="55"/>
      <c r="B492" s="55"/>
      <c r="C492" s="55"/>
      <c r="D492" s="55"/>
      <c r="E492" s="55" t="s">
        <v>1581</v>
      </c>
      <c r="F492" s="55" t="s">
        <v>861</v>
      </c>
      <c r="G492" s="55"/>
      <c r="H492" s="55"/>
      <c r="I492" s="55"/>
      <c r="J492" s="55"/>
      <c r="K492" s="55"/>
      <c r="L492" s="55"/>
      <c r="M492" s="55"/>
      <c r="N492" s="55"/>
      <c r="O492" s="55"/>
      <c r="P492" s="55"/>
      <c r="Q492" s="55"/>
      <c r="R492" s="55"/>
      <c r="S492" s="55"/>
      <c r="T492" s="55"/>
      <c r="U492" s="55"/>
    </row>
    <row r="493" spans="1:21" x14ac:dyDescent="0.3">
      <c r="A493" s="55"/>
      <c r="B493" s="55"/>
      <c r="C493" s="55"/>
      <c r="D493" s="55"/>
      <c r="E493" s="55" t="s">
        <v>1583</v>
      </c>
      <c r="F493" s="55" t="s">
        <v>863</v>
      </c>
      <c r="G493" s="55"/>
      <c r="H493" s="55"/>
      <c r="I493" s="55"/>
      <c r="J493" s="55"/>
      <c r="K493" s="55"/>
      <c r="L493" s="55"/>
      <c r="M493" s="55"/>
      <c r="N493" s="55"/>
      <c r="O493" s="55"/>
      <c r="P493" s="55"/>
      <c r="Q493" s="55"/>
      <c r="R493" s="55"/>
      <c r="S493" s="55"/>
      <c r="T493" s="55"/>
      <c r="U493" s="55"/>
    </row>
    <row r="494" spans="1:21" x14ac:dyDescent="0.3">
      <c r="A494" s="55"/>
      <c r="B494" s="55"/>
      <c r="C494" s="55"/>
      <c r="D494" s="55"/>
      <c r="E494" s="55" t="s">
        <v>1585</v>
      </c>
      <c r="F494" s="55" t="s">
        <v>865</v>
      </c>
      <c r="G494" s="55"/>
      <c r="H494" s="55"/>
      <c r="I494" s="55"/>
      <c r="J494" s="55"/>
      <c r="K494" s="55"/>
      <c r="L494" s="55"/>
      <c r="M494" s="55"/>
      <c r="N494" s="55"/>
      <c r="O494" s="55"/>
      <c r="P494" s="55"/>
      <c r="Q494" s="55"/>
      <c r="R494" s="55"/>
      <c r="S494" s="55"/>
      <c r="T494" s="55"/>
      <c r="U494" s="55"/>
    </row>
    <row r="495" spans="1:21" x14ac:dyDescent="0.3">
      <c r="A495" s="55"/>
      <c r="B495" s="55"/>
      <c r="C495" s="55"/>
      <c r="D495" s="55"/>
      <c r="E495" s="55" t="s">
        <v>1587</v>
      </c>
      <c r="F495" s="55" t="s">
        <v>845</v>
      </c>
      <c r="G495" s="55"/>
      <c r="H495" s="55"/>
      <c r="I495" s="55"/>
      <c r="J495" s="55"/>
      <c r="K495" s="55"/>
      <c r="L495" s="55"/>
      <c r="M495" s="55"/>
      <c r="N495" s="55"/>
      <c r="O495" s="55"/>
      <c r="P495" s="55"/>
      <c r="Q495" s="55"/>
      <c r="R495" s="55"/>
      <c r="S495" s="55"/>
      <c r="T495" s="55"/>
      <c r="U495" s="55"/>
    </row>
    <row r="496" spans="1:21" x14ac:dyDescent="0.3">
      <c r="A496" s="55"/>
      <c r="B496" s="55"/>
      <c r="C496" s="55"/>
      <c r="D496" s="55"/>
      <c r="E496" s="55" t="s">
        <v>1589</v>
      </c>
      <c r="F496" s="55" t="s">
        <v>868</v>
      </c>
      <c r="G496" s="55"/>
      <c r="H496" s="55"/>
      <c r="I496" s="55"/>
      <c r="J496" s="55"/>
      <c r="K496" s="55"/>
      <c r="L496" s="55"/>
      <c r="M496" s="55"/>
      <c r="N496" s="55"/>
      <c r="O496" s="55"/>
      <c r="P496" s="55"/>
      <c r="Q496" s="55"/>
      <c r="R496" s="55"/>
      <c r="S496" s="55"/>
      <c r="T496" s="55"/>
      <c r="U496" s="55"/>
    </row>
    <row r="497" spans="1:21" x14ac:dyDescent="0.3">
      <c r="A497" s="55"/>
      <c r="B497" s="55"/>
      <c r="C497" s="55"/>
      <c r="D497" s="55"/>
      <c r="E497" s="55" t="s">
        <v>1591</v>
      </c>
      <c r="F497" s="55" t="s">
        <v>870</v>
      </c>
      <c r="G497" s="55"/>
      <c r="H497" s="55"/>
      <c r="I497" s="55"/>
      <c r="J497" s="55"/>
      <c r="K497" s="55"/>
      <c r="L497" s="55"/>
      <c r="M497" s="55"/>
      <c r="N497" s="55"/>
      <c r="O497" s="55"/>
      <c r="P497" s="55"/>
      <c r="Q497" s="55"/>
      <c r="R497" s="55"/>
      <c r="S497" s="55"/>
      <c r="T497" s="55"/>
      <c r="U497" s="55"/>
    </row>
    <row r="498" spans="1:21" x14ac:dyDescent="0.3">
      <c r="A498" s="55"/>
      <c r="B498" s="55"/>
      <c r="C498" s="55"/>
      <c r="D498" s="55"/>
      <c r="E498" s="55" t="s">
        <v>1593</v>
      </c>
      <c r="F498" s="55" t="s">
        <v>800</v>
      </c>
      <c r="G498" s="55"/>
      <c r="H498" s="55"/>
      <c r="I498" s="55"/>
      <c r="J498" s="55"/>
      <c r="K498" s="55"/>
      <c r="L498" s="55"/>
      <c r="M498" s="55"/>
      <c r="N498" s="55"/>
      <c r="O498" s="55"/>
      <c r="P498" s="55"/>
      <c r="Q498" s="55"/>
      <c r="R498" s="55"/>
      <c r="S498" s="55"/>
      <c r="T498" s="55"/>
      <c r="U498" s="55"/>
    </row>
    <row r="499" spans="1:21" x14ac:dyDescent="0.3">
      <c r="A499" s="55"/>
      <c r="B499" s="55"/>
      <c r="C499" s="55"/>
      <c r="D499" s="55"/>
      <c r="E499" s="55" t="s">
        <v>1595</v>
      </c>
      <c r="F499" s="55" t="s">
        <v>874</v>
      </c>
      <c r="G499" s="55"/>
      <c r="H499" s="55"/>
      <c r="I499" s="55"/>
      <c r="J499" s="55"/>
      <c r="K499" s="55"/>
      <c r="L499" s="55"/>
      <c r="M499" s="55"/>
      <c r="N499" s="55"/>
      <c r="O499" s="55"/>
      <c r="P499" s="55"/>
      <c r="Q499" s="55"/>
      <c r="R499" s="55"/>
      <c r="S499" s="55"/>
      <c r="T499" s="55"/>
      <c r="U499" s="55"/>
    </row>
    <row r="500" spans="1:21" x14ac:dyDescent="0.3">
      <c r="A500" s="55"/>
      <c r="B500" s="55"/>
      <c r="C500" s="55"/>
      <c r="D500" s="55"/>
      <c r="E500" s="55" t="s">
        <v>1597</v>
      </c>
      <c r="F500" s="55" t="s">
        <v>763</v>
      </c>
      <c r="G500" s="55"/>
      <c r="H500" s="55"/>
      <c r="I500" s="55"/>
      <c r="J500" s="55"/>
      <c r="K500" s="55"/>
      <c r="L500" s="55"/>
      <c r="M500" s="55"/>
      <c r="N500" s="55"/>
      <c r="O500" s="55"/>
      <c r="P500" s="55"/>
      <c r="Q500" s="55"/>
      <c r="R500" s="55"/>
      <c r="S500" s="55"/>
      <c r="T500" s="55"/>
      <c r="U500" s="55"/>
    </row>
    <row r="501" spans="1:21" x14ac:dyDescent="0.3">
      <c r="A501" s="55"/>
      <c r="B501" s="55"/>
      <c r="C501" s="55"/>
      <c r="D501" s="55"/>
      <c r="E501" s="55" t="s">
        <v>1599</v>
      </c>
      <c r="F501" s="55" t="s">
        <v>702</v>
      </c>
      <c r="G501" s="55"/>
      <c r="H501" s="55"/>
      <c r="I501" s="55"/>
      <c r="J501" s="55"/>
      <c r="K501" s="55"/>
      <c r="L501" s="55"/>
      <c r="M501" s="55"/>
      <c r="N501" s="55"/>
      <c r="O501" s="55"/>
      <c r="P501" s="55"/>
      <c r="Q501" s="55"/>
      <c r="R501" s="55"/>
      <c r="S501" s="55"/>
      <c r="T501" s="55"/>
      <c r="U501" s="55"/>
    </row>
    <row r="502" spans="1:21" x14ac:dyDescent="0.3">
      <c r="A502" s="55"/>
      <c r="B502" s="55"/>
      <c r="C502" s="55"/>
      <c r="D502" s="55"/>
      <c r="E502" s="55" t="s">
        <v>1601</v>
      </c>
      <c r="F502" s="55" t="s">
        <v>380</v>
      </c>
      <c r="G502" s="55"/>
      <c r="H502" s="55"/>
      <c r="I502" s="55"/>
      <c r="J502" s="55"/>
      <c r="K502" s="55"/>
      <c r="L502" s="55"/>
      <c r="M502" s="55"/>
      <c r="N502" s="55"/>
      <c r="O502" s="55"/>
      <c r="P502" s="55"/>
      <c r="Q502" s="55"/>
      <c r="R502" s="55"/>
      <c r="S502" s="55"/>
      <c r="T502" s="55"/>
      <c r="U502" s="55"/>
    </row>
    <row r="503" spans="1:21" x14ac:dyDescent="0.3">
      <c r="A503" s="55"/>
      <c r="B503" s="55"/>
      <c r="C503" s="55"/>
      <c r="D503" s="55"/>
      <c r="E503" s="55" t="s">
        <v>1603</v>
      </c>
      <c r="F503" s="55" t="s">
        <v>582</v>
      </c>
      <c r="G503" s="55"/>
      <c r="H503" s="55"/>
      <c r="I503" s="55"/>
      <c r="J503" s="55"/>
      <c r="K503" s="55"/>
      <c r="L503" s="55"/>
      <c r="M503" s="55"/>
      <c r="N503" s="55"/>
      <c r="O503" s="55"/>
      <c r="P503" s="55"/>
      <c r="Q503" s="55"/>
      <c r="R503" s="55"/>
      <c r="S503" s="55"/>
      <c r="T503" s="55"/>
      <c r="U503" s="55"/>
    </row>
    <row r="504" spans="1:21" x14ac:dyDescent="0.3">
      <c r="A504" s="55"/>
      <c r="B504" s="55"/>
      <c r="C504" s="55"/>
      <c r="D504" s="55"/>
      <c r="E504" s="55" t="s">
        <v>1605</v>
      </c>
      <c r="F504" s="55" t="s">
        <v>881</v>
      </c>
      <c r="G504" s="55"/>
      <c r="H504" s="55"/>
      <c r="I504" s="55"/>
      <c r="J504" s="55"/>
      <c r="K504" s="55"/>
      <c r="L504" s="55"/>
      <c r="M504" s="55"/>
      <c r="N504" s="55"/>
      <c r="O504" s="55"/>
      <c r="P504" s="55"/>
      <c r="Q504" s="55"/>
      <c r="R504" s="55"/>
      <c r="S504" s="55"/>
      <c r="T504" s="55"/>
      <c r="U504" s="55"/>
    </row>
    <row r="505" spans="1:21" x14ac:dyDescent="0.3">
      <c r="A505" s="55"/>
      <c r="B505" s="55"/>
      <c r="C505" s="55"/>
      <c r="D505" s="55"/>
      <c r="E505" s="55" t="s">
        <v>1607</v>
      </c>
      <c r="F505" s="55" t="s">
        <v>883</v>
      </c>
      <c r="G505" s="55"/>
      <c r="H505" s="55"/>
      <c r="I505" s="55"/>
      <c r="J505" s="55"/>
      <c r="K505" s="55"/>
      <c r="L505" s="55"/>
      <c r="M505" s="55"/>
      <c r="N505" s="55"/>
      <c r="O505" s="55"/>
      <c r="P505" s="55"/>
      <c r="Q505" s="55"/>
      <c r="R505" s="55"/>
      <c r="S505" s="55"/>
      <c r="T505" s="55"/>
      <c r="U505" s="55"/>
    </row>
    <row r="506" spans="1:21" x14ac:dyDescent="0.3">
      <c r="A506" s="55"/>
      <c r="B506" s="55"/>
      <c r="C506" s="55"/>
      <c r="D506" s="55"/>
      <c r="E506" s="55" t="s">
        <v>1609</v>
      </c>
      <c r="F506" s="55" t="s">
        <v>885</v>
      </c>
      <c r="G506" s="55"/>
      <c r="H506" s="55"/>
      <c r="I506" s="55"/>
      <c r="J506" s="55"/>
      <c r="K506" s="55"/>
      <c r="L506" s="55"/>
      <c r="M506" s="55"/>
      <c r="N506" s="55"/>
      <c r="O506" s="55"/>
      <c r="P506" s="55"/>
      <c r="Q506" s="55"/>
      <c r="R506" s="55"/>
      <c r="S506" s="55"/>
      <c r="T506" s="55"/>
      <c r="U506" s="55"/>
    </row>
    <row r="507" spans="1:21" x14ac:dyDescent="0.3">
      <c r="A507" s="55"/>
      <c r="B507" s="55"/>
      <c r="C507" s="55"/>
      <c r="D507" s="55"/>
      <c r="E507" s="55" t="s">
        <v>1611</v>
      </c>
      <c r="F507" s="55" t="s">
        <v>886</v>
      </c>
      <c r="G507" s="55"/>
      <c r="H507" s="55"/>
      <c r="I507" s="55"/>
      <c r="J507" s="55"/>
      <c r="K507" s="55"/>
      <c r="L507" s="55"/>
      <c r="M507" s="55"/>
      <c r="N507" s="55"/>
      <c r="O507" s="55"/>
      <c r="P507" s="55"/>
      <c r="Q507" s="55"/>
      <c r="R507" s="55"/>
      <c r="S507" s="55"/>
      <c r="T507" s="55"/>
      <c r="U507" s="55"/>
    </row>
    <row r="508" spans="1:21" x14ac:dyDescent="0.3">
      <c r="A508" s="55"/>
      <c r="B508" s="55"/>
      <c r="C508" s="55"/>
      <c r="D508" s="55"/>
      <c r="E508" s="55" t="s">
        <v>1422</v>
      </c>
      <c r="F508" s="55" t="s">
        <v>719</v>
      </c>
      <c r="G508" s="55"/>
      <c r="H508" s="55"/>
      <c r="I508" s="55"/>
      <c r="J508" s="55"/>
      <c r="K508" s="55"/>
      <c r="L508" s="55"/>
      <c r="M508" s="55"/>
      <c r="N508" s="55"/>
      <c r="O508" s="55"/>
      <c r="P508" s="55"/>
      <c r="Q508" s="55"/>
      <c r="R508" s="55"/>
      <c r="S508" s="55"/>
      <c r="T508" s="55"/>
      <c r="U508" s="55"/>
    </row>
    <row r="509" spans="1:21" x14ac:dyDescent="0.3">
      <c r="A509" s="55"/>
      <c r="B509" s="55"/>
      <c r="C509" s="55"/>
      <c r="D509" s="55"/>
      <c r="E509" s="55" t="s">
        <v>1424</v>
      </c>
      <c r="F509" s="55" t="s">
        <v>714</v>
      </c>
      <c r="G509" s="55"/>
      <c r="H509" s="55"/>
      <c r="I509" s="55"/>
      <c r="J509" s="55"/>
      <c r="K509" s="55"/>
      <c r="L509" s="55"/>
      <c r="M509" s="55"/>
      <c r="N509" s="55"/>
      <c r="O509" s="55"/>
      <c r="P509" s="55"/>
      <c r="Q509" s="55"/>
      <c r="R509" s="55"/>
      <c r="S509" s="55"/>
      <c r="T509" s="55"/>
      <c r="U509" s="55"/>
    </row>
    <row r="510" spans="1:21" x14ac:dyDescent="0.3">
      <c r="A510" s="55"/>
      <c r="B510" s="55"/>
      <c r="C510" s="55"/>
      <c r="D510" s="55"/>
      <c r="E510" s="55" t="s">
        <v>1426</v>
      </c>
      <c r="F510" s="55" t="s">
        <v>723</v>
      </c>
      <c r="G510" s="55"/>
      <c r="H510" s="55"/>
      <c r="I510" s="55"/>
      <c r="J510" s="55"/>
      <c r="K510" s="55"/>
      <c r="L510" s="55"/>
      <c r="M510" s="55"/>
      <c r="N510" s="55"/>
      <c r="O510" s="55"/>
      <c r="P510" s="55"/>
      <c r="Q510" s="55"/>
      <c r="R510" s="55"/>
      <c r="S510" s="55"/>
      <c r="T510" s="55"/>
      <c r="U510" s="55"/>
    </row>
    <row r="511" spans="1:21" x14ac:dyDescent="0.3">
      <c r="A511" s="55"/>
      <c r="B511" s="55"/>
      <c r="C511" s="55"/>
      <c r="D511" s="55"/>
      <c r="E511" s="55" t="s">
        <v>1428</v>
      </c>
      <c r="F511" s="55" t="s">
        <v>726</v>
      </c>
      <c r="G511" s="55"/>
      <c r="H511" s="55"/>
      <c r="I511" s="55"/>
      <c r="J511" s="55"/>
      <c r="K511" s="55"/>
      <c r="L511" s="55"/>
      <c r="M511" s="55"/>
      <c r="N511" s="55"/>
      <c r="O511" s="55"/>
      <c r="P511" s="55"/>
      <c r="Q511" s="55"/>
      <c r="R511" s="55"/>
      <c r="S511" s="55"/>
      <c r="T511" s="55"/>
      <c r="U511" s="55"/>
    </row>
    <row r="512" spans="1:21" x14ac:dyDescent="0.3">
      <c r="A512" s="55"/>
      <c r="B512" s="55"/>
      <c r="C512" s="55"/>
      <c r="D512" s="55"/>
      <c r="E512" s="55" t="s">
        <v>1430</v>
      </c>
      <c r="F512" s="55" t="s">
        <v>518</v>
      </c>
      <c r="G512" s="55"/>
      <c r="H512" s="55"/>
      <c r="I512" s="55"/>
      <c r="J512" s="55"/>
      <c r="K512" s="55"/>
      <c r="L512" s="55"/>
      <c r="M512" s="55"/>
      <c r="N512" s="55"/>
      <c r="O512" s="55"/>
      <c r="P512" s="55"/>
      <c r="Q512" s="55"/>
      <c r="R512" s="55"/>
      <c r="S512" s="55"/>
      <c r="T512" s="55"/>
      <c r="U512" s="55"/>
    </row>
    <row r="513" spans="1:21" x14ac:dyDescent="0.3">
      <c r="A513" s="55"/>
      <c r="B513" s="55"/>
      <c r="C513" s="55"/>
      <c r="D513" s="55"/>
      <c r="E513" s="55" t="s">
        <v>1432</v>
      </c>
      <c r="F513" s="55" t="s">
        <v>729</v>
      </c>
      <c r="G513" s="55"/>
      <c r="H513" s="55"/>
      <c r="I513" s="55"/>
      <c r="J513" s="55"/>
      <c r="K513" s="55"/>
      <c r="L513" s="55"/>
      <c r="M513" s="55"/>
      <c r="N513" s="55"/>
      <c r="O513" s="55"/>
      <c r="P513" s="55"/>
      <c r="Q513" s="55"/>
      <c r="R513" s="55"/>
      <c r="S513" s="55"/>
      <c r="T513" s="55"/>
      <c r="U513" s="55"/>
    </row>
    <row r="514" spans="1:21" x14ac:dyDescent="0.3">
      <c r="A514" s="55"/>
      <c r="B514" s="55"/>
      <c r="C514" s="55"/>
      <c r="D514" s="55"/>
      <c r="E514" s="55" t="s">
        <v>1434</v>
      </c>
      <c r="F514" s="55" t="s">
        <v>423</v>
      </c>
      <c r="G514" s="55"/>
      <c r="H514" s="55"/>
      <c r="I514" s="55"/>
      <c r="J514" s="55"/>
      <c r="K514" s="55"/>
      <c r="L514" s="55"/>
      <c r="M514" s="55"/>
      <c r="N514" s="55"/>
      <c r="O514" s="55"/>
      <c r="P514" s="55"/>
      <c r="Q514" s="55"/>
      <c r="R514" s="55"/>
      <c r="S514" s="55"/>
      <c r="T514" s="55"/>
      <c r="U514" s="55"/>
    </row>
    <row r="515" spans="1:21" x14ac:dyDescent="0.3">
      <c r="A515" s="55"/>
      <c r="B515" s="55"/>
      <c r="C515" s="55"/>
      <c r="D515" s="55"/>
      <c r="E515" s="55" t="s">
        <v>1436</v>
      </c>
      <c r="F515" s="55" t="s">
        <v>732</v>
      </c>
      <c r="G515" s="55"/>
      <c r="H515" s="55"/>
      <c r="I515" s="55"/>
      <c r="J515" s="55"/>
      <c r="K515" s="55"/>
      <c r="L515" s="55"/>
      <c r="M515" s="55"/>
      <c r="N515" s="55"/>
      <c r="O515" s="55"/>
      <c r="P515" s="55"/>
      <c r="Q515" s="55"/>
      <c r="R515" s="55"/>
      <c r="S515" s="55"/>
      <c r="T515" s="55"/>
      <c r="U515" s="55"/>
    </row>
    <row r="516" spans="1:21" x14ac:dyDescent="0.3">
      <c r="A516" s="55"/>
      <c r="B516" s="55"/>
      <c r="C516" s="55"/>
      <c r="D516" s="55"/>
      <c r="E516" s="55" t="s">
        <v>1438</v>
      </c>
      <c r="F516" s="55" t="s">
        <v>734</v>
      </c>
      <c r="G516" s="55"/>
      <c r="H516" s="55"/>
      <c r="I516" s="55"/>
      <c r="J516" s="55"/>
      <c r="K516" s="55"/>
      <c r="L516" s="55"/>
      <c r="M516" s="55"/>
      <c r="N516" s="55"/>
      <c r="O516" s="55"/>
      <c r="P516" s="55"/>
      <c r="Q516" s="55"/>
      <c r="R516" s="55"/>
      <c r="S516" s="55"/>
      <c r="T516" s="55"/>
      <c r="U516" s="55"/>
    </row>
    <row r="517" spans="1:21" x14ac:dyDescent="0.3">
      <c r="A517" s="55"/>
      <c r="B517" s="55"/>
      <c r="C517" s="55"/>
      <c r="D517" s="55"/>
      <c r="E517" s="55" t="s">
        <v>1440</v>
      </c>
      <c r="F517" s="55" t="s">
        <v>534</v>
      </c>
      <c r="G517" s="55"/>
      <c r="H517" s="55"/>
      <c r="I517" s="55"/>
      <c r="J517" s="55"/>
      <c r="K517" s="55"/>
      <c r="L517" s="55"/>
      <c r="M517" s="55"/>
      <c r="N517" s="55"/>
      <c r="O517" s="55"/>
      <c r="P517" s="55"/>
      <c r="Q517" s="55"/>
      <c r="R517" s="55"/>
      <c r="S517" s="55"/>
      <c r="T517" s="55"/>
      <c r="U517" s="55"/>
    </row>
    <row r="518" spans="1:21" x14ac:dyDescent="0.3">
      <c r="A518" s="55"/>
      <c r="B518" s="55"/>
      <c r="C518" s="55"/>
      <c r="D518" s="55"/>
      <c r="E518" s="55" t="s">
        <v>1442</v>
      </c>
      <c r="F518" s="55" t="s">
        <v>541</v>
      </c>
      <c r="G518" s="55"/>
      <c r="H518" s="55"/>
      <c r="I518" s="55"/>
      <c r="J518" s="55"/>
      <c r="K518" s="55"/>
      <c r="L518" s="55"/>
      <c r="M518" s="55"/>
      <c r="N518" s="55"/>
      <c r="O518" s="55"/>
      <c r="P518" s="55"/>
      <c r="Q518" s="55"/>
      <c r="R518" s="55"/>
      <c r="S518" s="55"/>
      <c r="T518" s="55"/>
      <c r="U518" s="55"/>
    </row>
    <row r="519" spans="1:21" x14ac:dyDescent="0.3">
      <c r="A519" s="55"/>
      <c r="B519" s="55"/>
      <c r="C519" s="55"/>
      <c r="D519" s="55"/>
      <c r="E519" s="55" t="s">
        <v>1444</v>
      </c>
      <c r="F519" s="55" t="s">
        <v>737</v>
      </c>
      <c r="G519" s="55"/>
      <c r="H519" s="55"/>
      <c r="I519" s="55"/>
      <c r="J519" s="55"/>
      <c r="K519" s="55"/>
      <c r="L519" s="55"/>
      <c r="M519" s="55"/>
      <c r="N519" s="55"/>
      <c r="O519" s="55"/>
      <c r="P519" s="55"/>
      <c r="Q519" s="55"/>
      <c r="R519" s="55"/>
      <c r="S519" s="55"/>
      <c r="T519" s="55"/>
      <c r="U519" s="55"/>
    </row>
    <row r="520" spans="1:21" x14ac:dyDescent="0.3">
      <c r="A520" s="55"/>
      <c r="B520" s="55"/>
      <c r="C520" s="55"/>
      <c r="D520" s="55"/>
      <c r="E520" s="55" t="s">
        <v>1446</v>
      </c>
      <c r="F520" s="55" t="s">
        <v>740</v>
      </c>
      <c r="G520" s="55"/>
      <c r="H520" s="55"/>
      <c r="I520" s="55"/>
      <c r="J520" s="55"/>
      <c r="K520" s="55"/>
      <c r="L520" s="55"/>
      <c r="M520" s="55"/>
      <c r="N520" s="55"/>
      <c r="O520" s="55"/>
      <c r="P520" s="55"/>
      <c r="Q520" s="55"/>
      <c r="R520" s="55"/>
      <c r="S520" s="55"/>
      <c r="T520" s="55"/>
      <c r="U520" s="55"/>
    </row>
    <row r="521" spans="1:21" x14ac:dyDescent="0.3">
      <c r="A521" s="55"/>
      <c r="B521" s="55"/>
      <c r="C521" s="55"/>
      <c r="D521" s="55"/>
      <c r="E521" s="55" t="s">
        <v>1448</v>
      </c>
      <c r="F521" s="55" t="s">
        <v>741</v>
      </c>
      <c r="G521" s="55"/>
      <c r="H521" s="55"/>
      <c r="I521" s="55"/>
      <c r="J521" s="55"/>
      <c r="K521" s="55"/>
      <c r="L521" s="55"/>
      <c r="M521" s="55"/>
      <c r="N521" s="55"/>
      <c r="O521" s="55"/>
      <c r="P521" s="55"/>
      <c r="Q521" s="55"/>
      <c r="R521" s="55"/>
      <c r="S521" s="55"/>
      <c r="T521" s="55"/>
      <c r="U521" s="55"/>
    </row>
    <row r="522" spans="1:21" x14ac:dyDescent="0.3">
      <c r="A522" s="55"/>
      <c r="B522" s="55"/>
      <c r="C522" s="55"/>
      <c r="D522" s="55"/>
      <c r="E522" s="55" t="s">
        <v>1450</v>
      </c>
      <c r="F522" s="55" t="s">
        <v>743</v>
      </c>
      <c r="G522" s="55"/>
      <c r="H522" s="55"/>
      <c r="I522" s="55"/>
      <c r="J522" s="55"/>
      <c r="K522" s="55"/>
      <c r="L522" s="55"/>
      <c r="M522" s="55"/>
      <c r="N522" s="55"/>
      <c r="O522" s="55"/>
      <c r="P522" s="55"/>
      <c r="Q522" s="55"/>
      <c r="R522" s="55"/>
      <c r="S522" s="55"/>
      <c r="T522" s="55"/>
      <c r="U522" s="55"/>
    </row>
    <row r="523" spans="1:21" x14ac:dyDescent="0.3">
      <c r="A523" s="55"/>
      <c r="B523" s="55"/>
      <c r="C523" s="55"/>
      <c r="D523" s="55"/>
      <c r="E523" s="55" t="s">
        <v>1452</v>
      </c>
      <c r="F523" s="55" t="s">
        <v>746</v>
      </c>
      <c r="G523" s="55"/>
      <c r="H523" s="55"/>
      <c r="I523" s="55"/>
      <c r="J523" s="55"/>
      <c r="K523" s="55"/>
      <c r="L523" s="55"/>
      <c r="M523" s="55"/>
      <c r="N523" s="55"/>
      <c r="O523" s="55"/>
      <c r="P523" s="55"/>
      <c r="Q523" s="55"/>
      <c r="R523" s="55"/>
      <c r="S523" s="55"/>
      <c r="T523" s="55"/>
      <c r="U523" s="55"/>
    </row>
    <row r="524" spans="1:21" x14ac:dyDescent="0.3">
      <c r="A524" s="55"/>
      <c r="B524" s="55"/>
      <c r="C524" s="55"/>
      <c r="D524" s="55"/>
      <c r="E524" s="55" t="s">
        <v>1454</v>
      </c>
      <c r="F524" s="55" t="s">
        <v>748</v>
      </c>
      <c r="G524" s="55"/>
      <c r="H524" s="55"/>
      <c r="I524" s="55"/>
      <c r="J524" s="55"/>
      <c r="K524" s="55"/>
      <c r="L524" s="55"/>
      <c r="M524" s="55"/>
      <c r="N524" s="55"/>
      <c r="O524" s="55"/>
      <c r="P524" s="55"/>
      <c r="Q524" s="55"/>
      <c r="R524" s="55"/>
      <c r="S524" s="55"/>
      <c r="T524" s="55"/>
      <c r="U524" s="55"/>
    </row>
    <row r="525" spans="1:21" x14ac:dyDescent="0.3">
      <c r="A525" s="55"/>
      <c r="B525" s="55"/>
      <c r="C525" s="55"/>
      <c r="D525" s="55"/>
      <c r="E525" s="55" t="s">
        <v>1456</v>
      </c>
      <c r="F525" s="55" t="s">
        <v>749</v>
      </c>
      <c r="G525" s="55"/>
      <c r="H525" s="55"/>
      <c r="I525" s="55"/>
      <c r="J525" s="55"/>
      <c r="K525" s="55"/>
      <c r="L525" s="55"/>
      <c r="M525" s="55"/>
      <c r="N525" s="55"/>
      <c r="O525" s="55"/>
      <c r="P525" s="55"/>
      <c r="Q525" s="55"/>
      <c r="R525" s="55"/>
      <c r="S525" s="55"/>
      <c r="T525" s="55"/>
      <c r="U525" s="55"/>
    </row>
    <row r="526" spans="1:21" x14ac:dyDescent="0.3">
      <c r="A526" s="55"/>
      <c r="B526" s="55"/>
      <c r="C526" s="55"/>
      <c r="D526" s="55"/>
      <c r="E526" s="55" t="s">
        <v>1458</v>
      </c>
      <c r="F526" s="55" t="s">
        <v>752</v>
      </c>
      <c r="G526" s="55"/>
      <c r="H526" s="55"/>
      <c r="I526" s="55"/>
      <c r="J526" s="55"/>
      <c r="K526" s="55"/>
      <c r="L526" s="55"/>
      <c r="M526" s="55"/>
      <c r="N526" s="55"/>
      <c r="O526" s="55"/>
      <c r="P526" s="55"/>
      <c r="Q526" s="55"/>
      <c r="R526" s="55"/>
      <c r="S526" s="55"/>
      <c r="T526" s="55"/>
      <c r="U526" s="55"/>
    </row>
    <row r="527" spans="1:21" x14ac:dyDescent="0.3">
      <c r="A527" s="55"/>
      <c r="B527" s="55"/>
      <c r="C527" s="55"/>
      <c r="D527" s="55"/>
      <c r="E527" s="55" t="s">
        <v>1460</v>
      </c>
      <c r="F527" s="55" t="s">
        <v>754</v>
      </c>
      <c r="G527" s="55"/>
      <c r="H527" s="55"/>
      <c r="I527" s="55"/>
      <c r="J527" s="55"/>
      <c r="K527" s="55"/>
      <c r="L527" s="55"/>
      <c r="M527" s="55"/>
      <c r="N527" s="55"/>
      <c r="O527" s="55"/>
      <c r="P527" s="55"/>
      <c r="Q527" s="55"/>
      <c r="R527" s="55"/>
      <c r="S527" s="55"/>
      <c r="T527" s="55"/>
      <c r="U527" s="55"/>
    </row>
    <row r="528" spans="1:21" x14ac:dyDescent="0.3">
      <c r="A528" s="55"/>
      <c r="B528" s="55"/>
      <c r="C528" s="55"/>
      <c r="D528" s="55"/>
      <c r="E528" s="55" t="s">
        <v>1462</v>
      </c>
      <c r="F528" s="55" t="s">
        <v>757</v>
      </c>
      <c r="G528" s="55"/>
      <c r="H528" s="55"/>
      <c r="I528" s="55"/>
      <c r="J528" s="55"/>
      <c r="K528" s="55"/>
      <c r="L528" s="55"/>
      <c r="M528" s="55"/>
      <c r="N528" s="55"/>
      <c r="O528" s="55"/>
      <c r="P528" s="55"/>
      <c r="Q528" s="55"/>
      <c r="R528" s="55"/>
      <c r="S528" s="55"/>
      <c r="T528" s="55"/>
      <c r="U528" s="55"/>
    </row>
    <row r="529" spans="1:21" x14ac:dyDescent="0.3">
      <c r="A529" s="55"/>
      <c r="B529" s="55"/>
      <c r="C529" s="55"/>
      <c r="D529" s="55"/>
      <c r="E529" s="55" t="s">
        <v>1464</v>
      </c>
      <c r="F529" s="55" t="s">
        <v>760</v>
      </c>
      <c r="G529" s="55"/>
      <c r="H529" s="55"/>
      <c r="I529" s="55"/>
      <c r="J529" s="55"/>
      <c r="K529" s="55"/>
      <c r="L529" s="55"/>
      <c r="M529" s="55"/>
      <c r="N529" s="55"/>
      <c r="O529" s="55"/>
      <c r="P529" s="55"/>
      <c r="Q529" s="55"/>
      <c r="R529" s="55"/>
      <c r="S529" s="55"/>
      <c r="T529" s="55"/>
      <c r="U529" s="55"/>
    </row>
    <row r="530" spans="1:21" x14ac:dyDescent="0.3">
      <c r="A530" s="55"/>
      <c r="B530" s="55"/>
      <c r="C530" s="55"/>
      <c r="D530" s="55"/>
      <c r="E530" s="55" t="s">
        <v>1466</v>
      </c>
      <c r="F530" s="55" t="s">
        <v>762</v>
      </c>
      <c r="G530" s="55"/>
      <c r="H530" s="55"/>
      <c r="I530" s="55"/>
      <c r="J530" s="55"/>
      <c r="K530" s="55"/>
      <c r="L530" s="55"/>
      <c r="M530" s="55"/>
      <c r="N530" s="55"/>
      <c r="O530" s="55"/>
      <c r="P530" s="55"/>
      <c r="Q530" s="55"/>
      <c r="R530" s="55"/>
      <c r="S530" s="55"/>
      <c r="T530" s="55"/>
      <c r="U530" s="55"/>
    </row>
    <row r="531" spans="1:21" x14ac:dyDescent="0.3">
      <c r="A531" s="55"/>
      <c r="B531" s="55"/>
      <c r="C531" s="55"/>
      <c r="D531" s="55"/>
      <c r="E531" s="55" t="s">
        <v>1468</v>
      </c>
      <c r="F531" s="55" t="s">
        <v>765</v>
      </c>
      <c r="G531" s="55"/>
      <c r="H531" s="55"/>
      <c r="I531" s="55"/>
      <c r="J531" s="55"/>
      <c r="K531" s="55"/>
      <c r="L531" s="55"/>
      <c r="M531" s="55"/>
      <c r="N531" s="55"/>
      <c r="O531" s="55"/>
      <c r="P531" s="55"/>
      <c r="Q531" s="55"/>
      <c r="R531" s="55"/>
      <c r="S531" s="55"/>
      <c r="T531" s="55"/>
      <c r="U531" s="55"/>
    </row>
    <row r="532" spans="1:21" x14ac:dyDescent="0.3">
      <c r="A532" s="55"/>
      <c r="B532" s="55"/>
      <c r="C532" s="55"/>
      <c r="D532" s="55"/>
      <c r="E532" s="55" t="s">
        <v>1470</v>
      </c>
      <c r="F532" s="55" t="s">
        <v>767</v>
      </c>
      <c r="G532" s="55"/>
      <c r="H532" s="55"/>
      <c r="I532" s="55"/>
      <c r="J532" s="55"/>
      <c r="K532" s="55"/>
      <c r="L532" s="55"/>
      <c r="M532" s="55"/>
      <c r="N532" s="55"/>
      <c r="O532" s="55"/>
      <c r="P532" s="55"/>
      <c r="Q532" s="55"/>
      <c r="R532" s="55"/>
      <c r="S532" s="55"/>
      <c r="T532" s="55"/>
      <c r="U532" s="55"/>
    </row>
    <row r="533" spans="1:21" x14ac:dyDescent="0.3">
      <c r="A533" s="55"/>
      <c r="B533" s="55"/>
      <c r="C533" s="55"/>
      <c r="D533" s="55"/>
      <c r="E533" s="55" t="s">
        <v>1472</v>
      </c>
      <c r="F533" s="55" t="s">
        <v>768</v>
      </c>
      <c r="G533" s="55"/>
      <c r="H533" s="55"/>
      <c r="I533" s="55"/>
      <c r="J533" s="55"/>
      <c r="K533" s="55"/>
      <c r="L533" s="55"/>
      <c r="M533" s="55"/>
      <c r="N533" s="55"/>
      <c r="O533" s="55"/>
      <c r="P533" s="55"/>
      <c r="Q533" s="55"/>
      <c r="R533" s="55"/>
      <c r="S533" s="55"/>
      <c r="T533" s="55"/>
      <c r="U533" s="55"/>
    </row>
    <row r="534" spans="1:21" x14ac:dyDescent="0.3">
      <c r="A534" s="55"/>
      <c r="B534" s="55"/>
      <c r="C534" s="55"/>
      <c r="D534" s="55"/>
      <c r="E534" s="55" t="s">
        <v>1474</v>
      </c>
      <c r="F534" s="55" t="s">
        <v>530</v>
      </c>
      <c r="G534" s="55"/>
      <c r="H534" s="55"/>
      <c r="I534" s="55"/>
      <c r="J534" s="55"/>
      <c r="K534" s="55"/>
      <c r="L534" s="55"/>
      <c r="M534" s="55"/>
      <c r="N534" s="55"/>
      <c r="O534" s="55"/>
      <c r="P534" s="55"/>
      <c r="Q534" s="55"/>
      <c r="R534" s="55"/>
      <c r="S534" s="55"/>
      <c r="T534" s="55"/>
      <c r="U534" s="55"/>
    </row>
    <row r="535" spans="1:21" x14ac:dyDescent="0.3">
      <c r="A535" s="55"/>
      <c r="B535" s="55"/>
      <c r="C535" s="55"/>
      <c r="D535" s="55"/>
      <c r="E535" s="55" t="s">
        <v>1476</v>
      </c>
      <c r="F535" s="55" t="s">
        <v>770</v>
      </c>
      <c r="G535" s="55"/>
      <c r="H535" s="55"/>
      <c r="I535" s="55"/>
      <c r="J535" s="55"/>
      <c r="K535" s="55"/>
      <c r="L535" s="55"/>
      <c r="M535" s="55"/>
      <c r="N535" s="55"/>
      <c r="O535" s="55"/>
      <c r="P535" s="55"/>
      <c r="Q535" s="55"/>
      <c r="R535" s="55"/>
      <c r="S535" s="55"/>
      <c r="T535" s="55"/>
      <c r="U535" s="55"/>
    </row>
    <row r="536" spans="1:21" x14ac:dyDescent="0.3">
      <c r="A536" s="55"/>
      <c r="B536" s="55"/>
      <c r="C536" s="55"/>
      <c r="D536" s="55"/>
      <c r="E536" s="55" t="s">
        <v>1478</v>
      </c>
      <c r="F536" s="55" t="s">
        <v>773</v>
      </c>
      <c r="G536" s="55"/>
      <c r="H536" s="55"/>
      <c r="I536" s="55"/>
      <c r="J536" s="55"/>
      <c r="K536" s="55"/>
      <c r="L536" s="55"/>
      <c r="M536" s="55"/>
      <c r="N536" s="55"/>
      <c r="O536" s="55"/>
      <c r="P536" s="55"/>
      <c r="Q536" s="55"/>
      <c r="R536" s="55"/>
      <c r="S536" s="55"/>
      <c r="T536" s="55"/>
      <c r="U536" s="55"/>
    </row>
    <row r="537" spans="1:21" x14ac:dyDescent="0.3">
      <c r="A537" s="55"/>
      <c r="B537" s="55"/>
      <c r="C537" s="55"/>
      <c r="D537" s="55"/>
      <c r="E537" s="55" t="s">
        <v>1480</v>
      </c>
      <c r="F537" s="55" t="s">
        <v>775</v>
      </c>
      <c r="G537" s="55"/>
      <c r="H537" s="55"/>
      <c r="I537" s="55"/>
      <c r="J537" s="55"/>
      <c r="K537" s="55"/>
      <c r="L537" s="55"/>
      <c r="M537" s="55"/>
      <c r="N537" s="55"/>
      <c r="O537" s="55"/>
      <c r="P537" s="55"/>
      <c r="Q537" s="55"/>
      <c r="R537" s="55"/>
      <c r="S537" s="55"/>
      <c r="T537" s="55"/>
      <c r="U537" s="55"/>
    </row>
    <row r="538" spans="1:21" x14ac:dyDescent="0.3">
      <c r="A538" s="55"/>
      <c r="B538" s="55"/>
      <c r="C538" s="55"/>
      <c r="D538" s="55"/>
      <c r="E538" s="55" t="s">
        <v>1482</v>
      </c>
      <c r="F538" s="55" t="s">
        <v>777</v>
      </c>
      <c r="G538" s="55"/>
      <c r="H538" s="55"/>
      <c r="I538" s="55"/>
      <c r="J538" s="55"/>
      <c r="K538" s="55"/>
      <c r="L538" s="55"/>
      <c r="M538" s="55"/>
      <c r="N538" s="55"/>
      <c r="O538" s="55"/>
      <c r="P538" s="55"/>
      <c r="Q538" s="55"/>
      <c r="R538" s="55"/>
      <c r="S538" s="55"/>
      <c r="T538" s="55"/>
      <c r="U538" s="55"/>
    </row>
    <row r="539" spans="1:21" x14ac:dyDescent="0.3">
      <c r="A539" s="55"/>
      <c r="B539" s="55"/>
      <c r="C539" s="55"/>
      <c r="D539" s="55"/>
      <c r="E539" s="55" t="s">
        <v>1484</v>
      </c>
      <c r="F539" s="55" t="s">
        <v>681</v>
      </c>
      <c r="G539" s="55"/>
      <c r="H539" s="55"/>
      <c r="I539" s="55"/>
      <c r="J539" s="55"/>
      <c r="K539" s="55"/>
      <c r="L539" s="55"/>
      <c r="M539" s="55"/>
      <c r="N539" s="55"/>
      <c r="O539" s="55"/>
      <c r="P539" s="55"/>
      <c r="Q539" s="55"/>
      <c r="R539" s="55"/>
      <c r="S539" s="55"/>
      <c r="T539" s="55"/>
      <c r="U539" s="55"/>
    </row>
    <row r="540" spans="1:21" x14ac:dyDescent="0.3">
      <c r="A540" s="55"/>
      <c r="B540" s="55"/>
      <c r="C540" s="55"/>
      <c r="D540" s="55"/>
      <c r="E540" s="55" t="s">
        <v>1486</v>
      </c>
      <c r="F540" s="55" t="s">
        <v>779</v>
      </c>
      <c r="G540" s="55"/>
      <c r="H540" s="55"/>
      <c r="I540" s="55"/>
      <c r="J540" s="55"/>
      <c r="K540" s="55"/>
      <c r="L540" s="55"/>
      <c r="M540" s="55"/>
      <c r="N540" s="55"/>
      <c r="O540" s="55"/>
      <c r="P540" s="55"/>
      <c r="Q540" s="55"/>
      <c r="R540" s="55"/>
      <c r="S540" s="55"/>
      <c r="T540" s="55"/>
      <c r="U540" s="55"/>
    </row>
    <row r="541" spans="1:21" x14ac:dyDescent="0.3">
      <c r="A541" s="55"/>
      <c r="B541" s="55"/>
      <c r="C541" s="55"/>
      <c r="D541" s="55"/>
      <c r="E541" s="55" t="s">
        <v>1488</v>
      </c>
      <c r="F541" s="55" t="s">
        <v>780</v>
      </c>
      <c r="G541" s="55"/>
      <c r="H541" s="55"/>
      <c r="I541" s="55"/>
      <c r="J541" s="55"/>
      <c r="K541" s="55"/>
      <c r="L541" s="55"/>
      <c r="M541" s="55"/>
      <c r="N541" s="55"/>
      <c r="O541" s="55"/>
      <c r="P541" s="55"/>
      <c r="Q541" s="55"/>
      <c r="R541" s="55"/>
      <c r="S541" s="55"/>
      <c r="T541" s="55"/>
      <c r="U541" s="55"/>
    </row>
    <row r="542" spans="1:21" x14ac:dyDescent="0.3">
      <c r="A542" s="55"/>
      <c r="B542" s="55"/>
      <c r="C542" s="55"/>
      <c r="D542" s="55"/>
      <c r="E542" s="55" t="s">
        <v>1490</v>
      </c>
      <c r="F542" s="55" t="s">
        <v>782</v>
      </c>
      <c r="G542" s="55"/>
      <c r="H542" s="55"/>
      <c r="I542" s="55"/>
      <c r="J542" s="55"/>
      <c r="K542" s="55"/>
      <c r="L542" s="55"/>
      <c r="M542" s="55"/>
      <c r="N542" s="55"/>
      <c r="O542" s="55"/>
      <c r="P542" s="55"/>
      <c r="Q542" s="55"/>
      <c r="R542" s="55"/>
      <c r="S542" s="55"/>
      <c r="T542" s="55"/>
      <c r="U542" s="55"/>
    </row>
    <row r="543" spans="1:21" x14ac:dyDescent="0.3">
      <c r="A543" s="55"/>
      <c r="B543" s="55"/>
      <c r="C543" s="55"/>
      <c r="D543" s="55"/>
      <c r="E543" s="55" t="s">
        <v>1492</v>
      </c>
      <c r="F543" s="55" t="s">
        <v>784</v>
      </c>
      <c r="G543" s="55"/>
      <c r="H543" s="55"/>
      <c r="I543" s="55"/>
      <c r="J543" s="55"/>
      <c r="K543" s="55"/>
      <c r="L543" s="55"/>
      <c r="M543" s="55"/>
      <c r="N543" s="55"/>
      <c r="O543" s="55"/>
      <c r="P543" s="55"/>
      <c r="Q543" s="55"/>
      <c r="R543" s="55"/>
      <c r="S543" s="55"/>
      <c r="T543" s="55"/>
      <c r="U543" s="55"/>
    </row>
    <row r="544" spans="1:21" x14ac:dyDescent="0.3">
      <c r="A544" s="55"/>
      <c r="B544" s="55"/>
      <c r="C544" s="55"/>
      <c r="D544" s="55"/>
      <c r="E544" s="55" t="s">
        <v>1494</v>
      </c>
      <c r="F544" s="55" t="s">
        <v>787</v>
      </c>
      <c r="G544" s="55"/>
      <c r="H544" s="55"/>
      <c r="I544" s="55"/>
      <c r="J544" s="55"/>
      <c r="K544" s="55"/>
      <c r="L544" s="55"/>
      <c r="M544" s="55"/>
      <c r="N544" s="55"/>
      <c r="O544" s="55"/>
      <c r="P544" s="55"/>
      <c r="Q544" s="55"/>
      <c r="R544" s="55"/>
      <c r="S544" s="55"/>
      <c r="T544" s="55"/>
      <c r="U544" s="55"/>
    </row>
    <row r="545" spans="1:21" x14ac:dyDescent="0.3">
      <c r="A545" s="55"/>
      <c r="B545" s="55"/>
      <c r="C545" s="55"/>
      <c r="D545" s="55"/>
      <c r="E545" s="55" t="s">
        <v>1496</v>
      </c>
      <c r="F545" s="55" t="s">
        <v>789</v>
      </c>
      <c r="G545" s="55"/>
      <c r="H545" s="55"/>
      <c r="I545" s="55"/>
      <c r="J545" s="55"/>
      <c r="K545" s="55"/>
      <c r="L545" s="55"/>
      <c r="M545" s="55"/>
      <c r="N545" s="55"/>
      <c r="O545" s="55"/>
      <c r="P545" s="55"/>
      <c r="Q545" s="55"/>
      <c r="R545" s="55"/>
      <c r="S545" s="55"/>
      <c r="T545" s="55"/>
      <c r="U545" s="55"/>
    </row>
    <row r="546" spans="1:21" x14ac:dyDescent="0.3">
      <c r="A546" s="55"/>
      <c r="B546" s="55"/>
      <c r="C546" s="55"/>
      <c r="D546" s="55"/>
      <c r="E546" s="55" t="s">
        <v>1498</v>
      </c>
      <c r="F546" s="55" t="s">
        <v>322</v>
      </c>
      <c r="G546" s="55"/>
      <c r="H546" s="55"/>
      <c r="I546" s="55"/>
      <c r="J546" s="55"/>
      <c r="K546" s="55"/>
      <c r="L546" s="55"/>
      <c r="M546" s="55"/>
      <c r="N546" s="55"/>
      <c r="O546" s="55"/>
      <c r="P546" s="55"/>
      <c r="Q546" s="55"/>
      <c r="R546" s="55"/>
      <c r="S546" s="55"/>
      <c r="T546" s="55"/>
      <c r="U546" s="55"/>
    </row>
    <row r="547" spans="1:21" x14ac:dyDescent="0.3">
      <c r="A547" s="55"/>
      <c r="B547" s="55"/>
      <c r="C547" s="55"/>
      <c r="D547" s="55"/>
      <c r="E547" s="55" t="s">
        <v>1500</v>
      </c>
      <c r="F547" s="55" t="s">
        <v>791</v>
      </c>
      <c r="G547" s="55"/>
      <c r="H547" s="55"/>
      <c r="I547" s="55"/>
      <c r="J547" s="55"/>
      <c r="K547" s="55"/>
      <c r="L547" s="55"/>
      <c r="M547" s="55"/>
      <c r="N547" s="55"/>
      <c r="O547" s="55"/>
      <c r="P547" s="55"/>
      <c r="Q547" s="55"/>
      <c r="R547" s="55"/>
      <c r="S547" s="55"/>
      <c r="T547" s="55"/>
      <c r="U547" s="55"/>
    </row>
    <row r="548" spans="1:21" x14ac:dyDescent="0.3">
      <c r="A548" s="55"/>
      <c r="B548" s="55"/>
      <c r="C548" s="55"/>
      <c r="D548" s="55"/>
      <c r="E548" s="55" t="s">
        <v>1502</v>
      </c>
      <c r="F548" s="55" t="s">
        <v>794</v>
      </c>
      <c r="G548" s="55"/>
      <c r="H548" s="55"/>
      <c r="I548" s="55"/>
      <c r="J548" s="55"/>
      <c r="K548" s="55"/>
      <c r="L548" s="55"/>
      <c r="M548" s="55"/>
      <c r="N548" s="55"/>
      <c r="O548" s="55"/>
      <c r="P548" s="55"/>
      <c r="Q548" s="55"/>
      <c r="R548" s="55"/>
      <c r="S548" s="55"/>
      <c r="T548" s="55"/>
      <c r="U548" s="55"/>
    </row>
    <row r="549" spans="1:21" x14ac:dyDescent="0.3">
      <c r="A549" s="55"/>
      <c r="B549" s="55"/>
      <c r="C549" s="55"/>
      <c r="D549" s="55"/>
      <c r="E549" s="55" t="s">
        <v>1504</v>
      </c>
      <c r="F549" s="55" t="s">
        <v>398</v>
      </c>
      <c r="G549" s="55"/>
      <c r="H549" s="55"/>
      <c r="I549" s="55"/>
      <c r="J549" s="55"/>
      <c r="K549" s="55"/>
      <c r="L549" s="55"/>
      <c r="M549" s="55"/>
      <c r="N549" s="55"/>
      <c r="O549" s="55"/>
      <c r="P549" s="55"/>
      <c r="Q549" s="55"/>
      <c r="R549" s="55"/>
      <c r="S549" s="55"/>
      <c r="T549" s="55"/>
      <c r="U549" s="55"/>
    </row>
    <row r="550" spans="1:21" x14ac:dyDescent="0.3">
      <c r="A550" s="55"/>
      <c r="B550" s="55"/>
      <c r="C550" s="55"/>
      <c r="D550" s="55"/>
      <c r="E550" s="55" t="s">
        <v>1506</v>
      </c>
      <c r="F550" s="55" t="s">
        <v>799</v>
      </c>
      <c r="G550" s="55"/>
      <c r="H550" s="55"/>
      <c r="I550" s="55"/>
      <c r="J550" s="55"/>
      <c r="K550" s="55"/>
      <c r="L550" s="55"/>
      <c r="M550" s="55"/>
      <c r="N550" s="55"/>
      <c r="O550" s="55"/>
      <c r="P550" s="55"/>
      <c r="Q550" s="55"/>
      <c r="R550" s="55"/>
      <c r="S550" s="55"/>
      <c r="T550" s="55"/>
      <c r="U550" s="55"/>
    </row>
    <row r="551" spans="1:21" x14ac:dyDescent="0.3">
      <c r="A551" s="55"/>
      <c r="B551" s="55"/>
      <c r="C551" s="55"/>
      <c r="D551" s="55"/>
      <c r="E551" s="55" t="s">
        <v>1508</v>
      </c>
      <c r="F551" s="55" t="s">
        <v>801</v>
      </c>
      <c r="G551" s="55"/>
      <c r="H551" s="55"/>
      <c r="I551" s="55"/>
      <c r="J551" s="55"/>
      <c r="K551" s="55"/>
      <c r="L551" s="55"/>
      <c r="M551" s="55"/>
      <c r="N551" s="55"/>
      <c r="O551" s="55"/>
      <c r="P551" s="55"/>
      <c r="Q551" s="55"/>
      <c r="R551" s="55"/>
      <c r="S551" s="55"/>
      <c r="T551" s="55"/>
      <c r="U551" s="55"/>
    </row>
    <row r="552" spans="1:21" x14ac:dyDescent="0.3">
      <c r="A552" s="55"/>
      <c r="B552" s="55"/>
      <c r="C552" s="55"/>
      <c r="D552" s="55"/>
      <c r="E552" s="55" t="s">
        <v>1510</v>
      </c>
      <c r="F552" s="55" t="s">
        <v>795</v>
      </c>
      <c r="G552" s="55"/>
      <c r="H552" s="55"/>
      <c r="I552" s="55"/>
      <c r="J552" s="55"/>
      <c r="K552" s="55"/>
      <c r="L552" s="55"/>
      <c r="M552" s="55"/>
      <c r="N552" s="55"/>
      <c r="O552" s="55"/>
      <c r="P552" s="55"/>
      <c r="Q552" s="55"/>
      <c r="R552" s="55"/>
      <c r="S552" s="55"/>
      <c r="T552" s="55"/>
      <c r="U552" s="55"/>
    </row>
    <row r="553" spans="1:21" x14ac:dyDescent="0.3">
      <c r="A553" s="55"/>
      <c r="B553" s="55"/>
      <c r="C553" s="55"/>
      <c r="D553" s="55"/>
      <c r="E553" s="55" t="s">
        <v>1512</v>
      </c>
      <c r="F553" s="55" t="s">
        <v>802</v>
      </c>
      <c r="G553" s="55"/>
      <c r="H553" s="55"/>
      <c r="I553" s="55"/>
      <c r="J553" s="55"/>
      <c r="K553" s="55"/>
      <c r="L553" s="55"/>
      <c r="M553" s="55"/>
      <c r="N553" s="55"/>
      <c r="O553" s="55"/>
      <c r="P553" s="55"/>
      <c r="Q553" s="55"/>
      <c r="R553" s="55"/>
      <c r="S553" s="55"/>
      <c r="T553" s="55"/>
      <c r="U553" s="55"/>
    </row>
    <row r="554" spans="1:21" x14ac:dyDescent="0.3">
      <c r="A554" s="55"/>
      <c r="B554" s="55"/>
      <c r="C554" s="55"/>
      <c r="D554" s="55"/>
      <c r="E554" s="55" t="s">
        <v>1514</v>
      </c>
      <c r="F554" s="55" t="s">
        <v>804</v>
      </c>
      <c r="G554" s="55"/>
      <c r="H554" s="55"/>
      <c r="I554" s="55"/>
      <c r="J554" s="55"/>
      <c r="K554" s="55"/>
      <c r="L554" s="55"/>
      <c r="M554" s="55"/>
      <c r="N554" s="55"/>
      <c r="O554" s="55"/>
      <c r="P554" s="55"/>
      <c r="Q554" s="55"/>
      <c r="R554" s="55"/>
      <c r="S554" s="55"/>
      <c r="T554" s="55"/>
      <c r="U554" s="55"/>
    </row>
    <row r="555" spans="1:21" x14ac:dyDescent="0.3">
      <c r="A555" s="55"/>
      <c r="B555" s="55"/>
      <c r="C555" s="55"/>
      <c r="D555" s="55"/>
      <c r="E555" s="55" t="s">
        <v>1516</v>
      </c>
      <c r="F555" s="55" t="s">
        <v>807</v>
      </c>
      <c r="G555" s="55"/>
      <c r="H555" s="55"/>
      <c r="I555" s="55"/>
      <c r="J555" s="55"/>
      <c r="K555" s="55"/>
      <c r="L555" s="55"/>
      <c r="M555" s="55"/>
      <c r="N555" s="55"/>
      <c r="O555" s="55"/>
      <c r="P555" s="55"/>
      <c r="Q555" s="55"/>
      <c r="R555" s="55"/>
      <c r="S555" s="55"/>
      <c r="T555" s="55"/>
      <c r="U555" s="55"/>
    </row>
    <row r="556" spans="1:21" x14ac:dyDescent="0.3">
      <c r="A556" s="55"/>
      <c r="B556" s="55"/>
      <c r="C556" s="55"/>
      <c r="D556" s="55"/>
      <c r="E556" s="55" t="s">
        <v>1518</v>
      </c>
      <c r="F556" s="55" t="s">
        <v>809</v>
      </c>
      <c r="G556" s="55"/>
      <c r="H556" s="55"/>
      <c r="I556" s="55"/>
      <c r="J556" s="55"/>
      <c r="K556" s="55"/>
      <c r="L556" s="55"/>
      <c r="M556" s="55"/>
      <c r="N556" s="55"/>
      <c r="O556" s="55"/>
      <c r="P556" s="55"/>
      <c r="Q556" s="55"/>
      <c r="R556" s="55"/>
      <c r="S556" s="55"/>
      <c r="T556" s="55"/>
      <c r="U556" s="55"/>
    </row>
    <row r="557" spans="1:21" x14ac:dyDescent="0.3">
      <c r="A557" s="55"/>
      <c r="B557" s="55"/>
      <c r="C557" s="55"/>
      <c r="D557" s="55"/>
      <c r="E557" s="55" t="s">
        <v>1520</v>
      </c>
      <c r="F557" s="55" t="s">
        <v>471</v>
      </c>
      <c r="G557" s="55"/>
      <c r="H557" s="55"/>
      <c r="I557" s="55"/>
      <c r="J557" s="55"/>
      <c r="K557" s="55"/>
      <c r="L557" s="55"/>
      <c r="M557" s="55"/>
      <c r="N557" s="55"/>
      <c r="O557" s="55"/>
      <c r="P557" s="55"/>
      <c r="Q557" s="55"/>
      <c r="R557" s="55"/>
      <c r="S557" s="55"/>
      <c r="T557" s="55"/>
      <c r="U557" s="55"/>
    </row>
    <row r="558" spans="1:21" x14ac:dyDescent="0.3">
      <c r="A558" s="55"/>
      <c r="B558" s="55"/>
      <c r="C558" s="55"/>
      <c r="D558" s="55"/>
      <c r="E558" s="55" t="s">
        <v>1522</v>
      </c>
      <c r="F558" s="55" t="s">
        <v>812</v>
      </c>
      <c r="G558" s="55"/>
      <c r="H558" s="55"/>
      <c r="I558" s="55"/>
      <c r="J558" s="55"/>
      <c r="K558" s="55"/>
      <c r="L558" s="55"/>
      <c r="M558" s="55"/>
      <c r="N558" s="55"/>
      <c r="O558" s="55"/>
      <c r="P558" s="55"/>
      <c r="Q558" s="55"/>
      <c r="R558" s="55"/>
      <c r="S558" s="55"/>
      <c r="T558" s="55"/>
      <c r="U558" s="55"/>
    </row>
    <row r="559" spans="1:21" x14ac:dyDescent="0.3">
      <c r="A559" s="55"/>
      <c r="B559" s="55"/>
      <c r="C559" s="55"/>
      <c r="D559" s="55"/>
      <c r="E559" s="55" t="s">
        <v>1524</v>
      </c>
      <c r="F559" s="55" t="s">
        <v>814</v>
      </c>
      <c r="G559" s="55"/>
      <c r="H559" s="55"/>
      <c r="I559" s="55"/>
      <c r="J559" s="55"/>
      <c r="K559" s="55"/>
      <c r="L559" s="55"/>
      <c r="M559" s="55"/>
      <c r="N559" s="55"/>
      <c r="O559" s="55"/>
      <c r="P559" s="55"/>
      <c r="Q559" s="55"/>
      <c r="R559" s="55"/>
      <c r="S559" s="55"/>
      <c r="T559" s="55"/>
      <c r="U559" s="55"/>
    </row>
    <row r="560" spans="1:21" x14ac:dyDescent="0.3">
      <c r="A560" s="55"/>
      <c r="B560" s="55"/>
      <c r="C560" s="55"/>
      <c r="D560" s="55"/>
      <c r="E560" s="55" t="s">
        <v>1526</v>
      </c>
      <c r="F560" s="55" t="s">
        <v>816</v>
      </c>
      <c r="G560" s="55"/>
      <c r="H560" s="55"/>
      <c r="I560" s="55"/>
      <c r="J560" s="55"/>
      <c r="K560" s="55"/>
      <c r="L560" s="55"/>
      <c r="M560" s="55"/>
      <c r="N560" s="55"/>
      <c r="O560" s="55"/>
      <c r="P560" s="55"/>
      <c r="Q560" s="55"/>
      <c r="R560" s="55"/>
      <c r="S560" s="55"/>
      <c r="T560" s="55"/>
      <c r="U560" s="55"/>
    </row>
    <row r="561" spans="1:21" x14ac:dyDescent="0.3">
      <c r="A561" s="55"/>
      <c r="B561" s="55"/>
      <c r="C561" s="55"/>
      <c r="D561" s="55"/>
      <c r="E561" s="55" t="s">
        <v>1528</v>
      </c>
      <c r="F561" s="55" t="s">
        <v>818</v>
      </c>
      <c r="G561" s="55"/>
      <c r="H561" s="55"/>
      <c r="I561" s="55"/>
      <c r="J561" s="55"/>
      <c r="K561" s="55"/>
      <c r="L561" s="55"/>
      <c r="M561" s="55"/>
      <c r="N561" s="55"/>
      <c r="O561" s="55"/>
      <c r="P561" s="55"/>
      <c r="Q561" s="55"/>
      <c r="R561" s="55"/>
      <c r="S561" s="55"/>
      <c r="T561" s="55"/>
      <c r="U561" s="55"/>
    </row>
    <row r="562" spans="1:21" x14ac:dyDescent="0.3">
      <c r="A562" s="55"/>
      <c r="B562" s="55"/>
      <c r="C562" s="55"/>
      <c r="D562" s="55"/>
      <c r="E562" s="55" t="s">
        <v>1530</v>
      </c>
      <c r="F562" s="55" t="s">
        <v>497</v>
      </c>
      <c r="G562" s="55"/>
      <c r="H562" s="55"/>
      <c r="I562" s="55"/>
      <c r="J562" s="55"/>
      <c r="K562" s="55"/>
      <c r="L562" s="55"/>
      <c r="M562" s="55"/>
      <c r="N562" s="55"/>
      <c r="O562" s="55"/>
      <c r="P562" s="55"/>
      <c r="Q562" s="55"/>
      <c r="R562" s="55"/>
      <c r="S562" s="55"/>
      <c r="T562" s="55"/>
      <c r="U562" s="55"/>
    </row>
    <row r="563" spans="1:21" x14ac:dyDescent="0.3">
      <c r="A563" s="55"/>
      <c r="B563" s="55"/>
      <c r="C563" s="55"/>
      <c r="D563" s="55"/>
      <c r="E563" s="55" t="s">
        <v>1532</v>
      </c>
      <c r="F563" s="55" t="s">
        <v>820</v>
      </c>
      <c r="G563" s="55"/>
      <c r="H563" s="55"/>
      <c r="I563" s="55"/>
      <c r="J563" s="55"/>
      <c r="K563" s="55"/>
      <c r="L563" s="55"/>
      <c r="M563" s="55"/>
      <c r="N563" s="55"/>
      <c r="O563" s="55"/>
      <c r="P563" s="55"/>
      <c r="Q563" s="55"/>
      <c r="R563" s="55"/>
      <c r="S563" s="55"/>
      <c r="T563" s="55"/>
      <c r="U563" s="55"/>
    </row>
    <row r="564" spans="1:21" x14ac:dyDescent="0.3">
      <c r="A564" s="55"/>
      <c r="B564" s="55"/>
      <c r="C564" s="55"/>
      <c r="D564" s="55"/>
      <c r="E564" s="55" t="s">
        <v>1534</v>
      </c>
      <c r="F564" s="55" t="s">
        <v>823</v>
      </c>
      <c r="G564" s="55"/>
      <c r="H564" s="55"/>
      <c r="I564" s="55"/>
      <c r="J564" s="55"/>
      <c r="K564" s="55"/>
      <c r="L564" s="55"/>
      <c r="M564" s="55"/>
      <c r="N564" s="55"/>
      <c r="O564" s="55"/>
      <c r="P564" s="55"/>
      <c r="Q564" s="55"/>
      <c r="R564" s="55"/>
      <c r="S564" s="55"/>
      <c r="T564" s="55"/>
      <c r="U564" s="55"/>
    </row>
    <row r="565" spans="1:21" x14ac:dyDescent="0.3">
      <c r="A565" s="55"/>
      <c r="B565" s="55"/>
      <c r="C565" s="55"/>
      <c r="D565" s="55"/>
      <c r="E565" s="55" t="s">
        <v>1536</v>
      </c>
      <c r="F565" s="55" t="s">
        <v>824</v>
      </c>
      <c r="G565" s="55"/>
      <c r="H565" s="55"/>
      <c r="I565" s="55"/>
      <c r="J565" s="55"/>
      <c r="K565" s="55"/>
      <c r="L565" s="55"/>
      <c r="M565" s="55"/>
      <c r="N565" s="55"/>
      <c r="O565" s="55"/>
      <c r="P565" s="55"/>
      <c r="Q565" s="55"/>
      <c r="R565" s="55"/>
      <c r="S565" s="55"/>
      <c r="T565" s="55"/>
      <c r="U565" s="55"/>
    </row>
    <row r="566" spans="1:21" x14ac:dyDescent="0.3">
      <c r="A566" s="55"/>
      <c r="B566" s="55"/>
      <c r="C566" s="55"/>
      <c r="D566" s="55"/>
      <c r="E566" s="55" t="s">
        <v>1538</v>
      </c>
      <c r="F566" s="55" t="s">
        <v>711</v>
      </c>
      <c r="G566" s="55"/>
      <c r="H566" s="55"/>
      <c r="I566" s="55"/>
      <c r="J566" s="55"/>
      <c r="K566" s="55"/>
      <c r="L566" s="55"/>
      <c r="M566" s="55"/>
      <c r="N566" s="55"/>
      <c r="O566" s="55"/>
      <c r="P566" s="55"/>
      <c r="Q566" s="55"/>
      <c r="R566" s="55"/>
      <c r="S566" s="55"/>
      <c r="T566" s="55"/>
      <c r="U566" s="55"/>
    </row>
    <row r="567" spans="1:21" x14ac:dyDescent="0.3">
      <c r="A567" s="55"/>
      <c r="B567" s="55"/>
      <c r="C567" s="55"/>
      <c r="D567" s="55"/>
      <c r="E567" s="55" t="s">
        <v>1540</v>
      </c>
      <c r="F567" s="55" t="s">
        <v>538</v>
      </c>
      <c r="G567" s="55"/>
      <c r="H567" s="55"/>
      <c r="I567" s="55"/>
      <c r="J567" s="55"/>
      <c r="K567" s="55"/>
      <c r="L567" s="55"/>
      <c r="M567" s="55"/>
      <c r="N567" s="55"/>
      <c r="O567" s="55"/>
      <c r="P567" s="55"/>
      <c r="Q567" s="55"/>
      <c r="R567" s="55"/>
      <c r="S567" s="55"/>
      <c r="T567" s="55"/>
      <c r="U567" s="55"/>
    </row>
    <row r="568" spans="1:21" x14ac:dyDescent="0.3">
      <c r="A568" s="55"/>
      <c r="B568" s="55"/>
      <c r="C568" s="55"/>
      <c r="D568" s="55"/>
      <c r="E568" s="55" t="s">
        <v>1542</v>
      </c>
      <c r="F568" s="55" t="s">
        <v>829</v>
      </c>
      <c r="G568" s="55"/>
      <c r="H568" s="55"/>
      <c r="I568" s="55"/>
      <c r="J568" s="55"/>
      <c r="K568" s="55"/>
      <c r="L568" s="55"/>
      <c r="M568" s="55"/>
      <c r="N568" s="55"/>
      <c r="O568" s="55"/>
      <c r="P568" s="55"/>
      <c r="Q568" s="55"/>
      <c r="R568" s="55"/>
      <c r="S568" s="55"/>
      <c r="T568" s="55"/>
      <c r="U568" s="55"/>
    </row>
    <row r="569" spans="1:21" x14ac:dyDescent="0.3">
      <c r="A569" s="55"/>
      <c r="B569" s="55"/>
      <c r="C569" s="55"/>
      <c r="D569" s="55"/>
      <c r="E569" s="55" t="s">
        <v>1544</v>
      </c>
      <c r="F569" s="55" t="s">
        <v>831</v>
      </c>
      <c r="G569" s="55"/>
      <c r="H569" s="55"/>
      <c r="I569" s="55"/>
      <c r="J569" s="55"/>
      <c r="K569" s="55"/>
      <c r="L569" s="55"/>
      <c r="M569" s="55"/>
      <c r="N569" s="55"/>
      <c r="O569" s="55"/>
      <c r="P569" s="55"/>
      <c r="Q569" s="55"/>
      <c r="R569" s="55"/>
      <c r="S569" s="55"/>
      <c r="T569" s="55"/>
      <c r="U569" s="55"/>
    </row>
    <row r="570" spans="1:21" x14ac:dyDescent="0.3">
      <c r="A570" s="55"/>
      <c r="B570" s="55"/>
      <c r="C570" s="55"/>
      <c r="D570" s="55"/>
      <c r="E570" s="55" t="s">
        <v>1546</v>
      </c>
      <c r="F570" s="55" t="s">
        <v>832</v>
      </c>
      <c r="G570" s="55"/>
      <c r="H570" s="55"/>
      <c r="I570" s="55"/>
      <c r="J570" s="55"/>
      <c r="K570" s="55"/>
      <c r="L570" s="55"/>
      <c r="M570" s="55"/>
      <c r="N570" s="55"/>
      <c r="O570" s="55"/>
      <c r="P570" s="55"/>
      <c r="Q570" s="55"/>
      <c r="R570" s="55"/>
      <c r="S570" s="55"/>
      <c r="T570" s="55"/>
      <c r="U570" s="55"/>
    </row>
    <row r="571" spans="1:21" x14ac:dyDescent="0.3">
      <c r="A571" s="55"/>
      <c r="B571" s="55"/>
      <c r="C571" s="55"/>
      <c r="D571" s="55"/>
      <c r="E571" s="55" t="s">
        <v>1548</v>
      </c>
      <c r="F571" s="55" t="s">
        <v>834</v>
      </c>
      <c r="G571" s="55"/>
      <c r="H571" s="55"/>
      <c r="I571" s="55"/>
      <c r="J571" s="55"/>
      <c r="K571" s="55"/>
      <c r="L571" s="55"/>
      <c r="M571" s="55"/>
      <c r="N571" s="55"/>
      <c r="O571" s="55"/>
      <c r="P571" s="55"/>
      <c r="Q571" s="55"/>
      <c r="R571" s="55"/>
      <c r="S571" s="55"/>
      <c r="T571" s="55"/>
      <c r="U571" s="55"/>
    </row>
    <row r="572" spans="1:21" x14ac:dyDescent="0.3">
      <c r="A572" s="55"/>
      <c r="B572" s="55"/>
      <c r="C572" s="55"/>
      <c r="D572" s="55"/>
      <c r="E572" s="55" t="s">
        <v>1550</v>
      </c>
      <c r="F572" s="55" t="s">
        <v>835</v>
      </c>
      <c r="G572" s="55"/>
      <c r="H572" s="55"/>
      <c r="I572" s="55"/>
      <c r="J572" s="55"/>
      <c r="K572" s="55"/>
      <c r="L572" s="55"/>
      <c r="M572" s="55"/>
      <c r="N572" s="55"/>
      <c r="O572" s="55"/>
      <c r="P572" s="55"/>
      <c r="Q572" s="55"/>
      <c r="R572" s="55"/>
      <c r="S572" s="55"/>
      <c r="T572" s="55"/>
      <c r="U572" s="55"/>
    </row>
    <row r="573" spans="1:21" x14ac:dyDescent="0.3">
      <c r="A573" s="55"/>
      <c r="B573" s="55"/>
      <c r="C573" s="55"/>
      <c r="D573" s="55"/>
      <c r="E573" s="55" t="s">
        <v>1552</v>
      </c>
      <c r="F573" s="55" t="s">
        <v>837</v>
      </c>
      <c r="G573" s="55"/>
      <c r="H573" s="55"/>
      <c r="I573" s="55"/>
      <c r="J573" s="55"/>
      <c r="K573" s="55"/>
      <c r="L573" s="55"/>
      <c r="M573" s="55"/>
      <c r="N573" s="55"/>
      <c r="O573" s="55"/>
      <c r="P573" s="55"/>
      <c r="Q573" s="55"/>
      <c r="R573" s="55"/>
      <c r="S573" s="55"/>
      <c r="T573" s="55"/>
      <c r="U573" s="55"/>
    </row>
    <row r="574" spans="1:21" x14ac:dyDescent="0.3">
      <c r="A574" s="55"/>
      <c r="B574" s="55"/>
      <c r="C574" s="55"/>
      <c r="D574" s="55"/>
      <c r="E574" s="55" t="s">
        <v>1554</v>
      </c>
      <c r="F574" s="55" t="s">
        <v>591</v>
      </c>
      <c r="G574" s="55"/>
      <c r="H574" s="55"/>
      <c r="I574" s="55"/>
      <c r="J574" s="55"/>
      <c r="K574" s="55"/>
      <c r="L574" s="55"/>
      <c r="M574" s="55"/>
      <c r="N574" s="55"/>
      <c r="O574" s="55"/>
      <c r="P574" s="55"/>
      <c r="Q574" s="55"/>
      <c r="R574" s="55"/>
      <c r="S574" s="55"/>
      <c r="T574" s="55"/>
      <c r="U574" s="55"/>
    </row>
    <row r="575" spans="1:21" x14ac:dyDescent="0.3">
      <c r="A575" s="55"/>
      <c r="B575" s="55"/>
      <c r="C575" s="55"/>
      <c r="D575" s="55"/>
      <c r="E575" s="55" t="s">
        <v>1556</v>
      </c>
      <c r="F575" s="55" t="s">
        <v>435</v>
      </c>
      <c r="G575" s="55"/>
      <c r="H575" s="55"/>
      <c r="I575" s="55"/>
      <c r="J575" s="55"/>
      <c r="K575" s="55"/>
      <c r="L575" s="55"/>
      <c r="M575" s="55"/>
      <c r="N575" s="55"/>
      <c r="O575" s="55"/>
      <c r="P575" s="55"/>
      <c r="Q575" s="55"/>
      <c r="R575" s="55"/>
      <c r="S575" s="55"/>
      <c r="T575" s="55"/>
      <c r="U575" s="55"/>
    </row>
    <row r="576" spans="1:21" x14ac:dyDescent="0.3">
      <c r="A576" s="55"/>
      <c r="B576" s="55"/>
      <c r="C576" s="55"/>
      <c r="D576" s="55"/>
      <c r="E576" s="55" t="s">
        <v>1558</v>
      </c>
      <c r="F576" s="55" t="s">
        <v>842</v>
      </c>
      <c r="G576" s="55"/>
      <c r="H576" s="55"/>
      <c r="I576" s="55"/>
      <c r="J576" s="55"/>
      <c r="K576" s="55"/>
      <c r="L576" s="55"/>
      <c r="M576" s="55"/>
      <c r="N576" s="55"/>
      <c r="O576" s="55"/>
      <c r="P576" s="55"/>
      <c r="Q576" s="55"/>
      <c r="R576" s="55"/>
      <c r="S576" s="55"/>
      <c r="T576" s="55"/>
      <c r="U576" s="55"/>
    </row>
    <row r="577" spans="1:21" x14ac:dyDescent="0.3">
      <c r="A577" s="55"/>
      <c r="B577" s="55"/>
      <c r="C577" s="55"/>
      <c r="D577" s="55"/>
      <c r="E577" s="55" t="s">
        <v>1560</v>
      </c>
      <c r="F577" s="55" t="s">
        <v>844</v>
      </c>
      <c r="G577" s="55"/>
      <c r="H577" s="55"/>
      <c r="I577" s="55"/>
      <c r="J577" s="55"/>
      <c r="K577" s="55"/>
      <c r="L577" s="55"/>
      <c r="M577" s="55"/>
      <c r="N577" s="55"/>
      <c r="O577" s="55"/>
      <c r="P577" s="55"/>
      <c r="Q577" s="55"/>
      <c r="R577" s="55"/>
      <c r="S577" s="55"/>
      <c r="T577" s="55"/>
      <c r="U577" s="55"/>
    </row>
    <row r="578" spans="1:21" x14ac:dyDescent="0.3">
      <c r="A578" s="55"/>
      <c r="B578" s="55"/>
      <c r="C578" s="55"/>
      <c r="D578" s="55"/>
      <c r="E578" s="55" t="s">
        <v>1562</v>
      </c>
      <c r="F578" s="55" t="s">
        <v>847</v>
      </c>
      <c r="G578" s="55"/>
      <c r="H578" s="55"/>
      <c r="I578" s="55"/>
      <c r="J578" s="55"/>
      <c r="K578" s="55"/>
      <c r="L578" s="55"/>
      <c r="M578" s="55"/>
      <c r="N578" s="55"/>
      <c r="O578" s="55"/>
      <c r="P578" s="55"/>
      <c r="Q578" s="55"/>
      <c r="R578" s="55"/>
      <c r="S578" s="55"/>
      <c r="T578" s="55"/>
      <c r="U578" s="55"/>
    </row>
    <row r="579" spans="1:21" x14ac:dyDescent="0.3">
      <c r="A579" s="55"/>
      <c r="B579" s="55"/>
      <c r="C579" s="55"/>
      <c r="D579" s="55"/>
      <c r="E579" s="55" t="s">
        <v>1564</v>
      </c>
      <c r="F579" s="55" t="s">
        <v>459</v>
      </c>
      <c r="G579" s="55"/>
      <c r="H579" s="55"/>
      <c r="I579" s="55"/>
      <c r="J579" s="55"/>
      <c r="K579" s="55"/>
      <c r="L579" s="55"/>
      <c r="M579" s="55"/>
      <c r="N579" s="55"/>
      <c r="O579" s="55"/>
      <c r="P579" s="55"/>
      <c r="Q579" s="55"/>
      <c r="R579" s="55"/>
      <c r="S579" s="55"/>
      <c r="T579" s="55"/>
      <c r="U579" s="55"/>
    </row>
    <row r="580" spans="1:21" x14ac:dyDescent="0.3">
      <c r="A580" s="55"/>
      <c r="B580" s="55"/>
      <c r="C580" s="55"/>
      <c r="D580" s="55"/>
      <c r="E580" s="55" t="s">
        <v>1566</v>
      </c>
      <c r="F580" s="55" t="s">
        <v>339</v>
      </c>
      <c r="G580" s="55"/>
      <c r="H580" s="55"/>
      <c r="I580" s="55"/>
      <c r="J580" s="55"/>
      <c r="K580" s="55"/>
      <c r="L580" s="55"/>
      <c r="M580" s="55"/>
      <c r="N580" s="55"/>
      <c r="O580" s="55"/>
      <c r="P580" s="55"/>
      <c r="Q580" s="55"/>
      <c r="R580" s="55"/>
      <c r="S580" s="55"/>
      <c r="T580" s="55"/>
      <c r="U580" s="55"/>
    </row>
    <row r="581" spans="1:21" x14ac:dyDescent="0.3">
      <c r="A581" s="55"/>
      <c r="B581" s="55"/>
      <c r="C581" s="55"/>
      <c r="D581" s="55"/>
      <c r="E581" s="55" t="s">
        <v>1568</v>
      </c>
      <c r="F581" s="55" t="s">
        <v>851</v>
      </c>
      <c r="G581" s="55"/>
      <c r="H581" s="55"/>
      <c r="I581" s="55"/>
      <c r="J581" s="55"/>
      <c r="K581" s="55"/>
      <c r="L581" s="55"/>
      <c r="M581" s="55"/>
      <c r="N581" s="55"/>
      <c r="O581" s="55"/>
      <c r="P581" s="55"/>
      <c r="Q581" s="55"/>
      <c r="R581" s="55"/>
      <c r="S581" s="55"/>
      <c r="T581" s="55"/>
      <c r="U581" s="55"/>
    </row>
    <row r="582" spans="1:21" x14ac:dyDescent="0.3">
      <c r="A582" s="55"/>
      <c r="B582" s="55"/>
      <c r="C582" s="55"/>
      <c r="D582" s="55"/>
      <c r="E582" s="55" t="s">
        <v>1570</v>
      </c>
      <c r="F582" s="55" t="s">
        <v>853</v>
      </c>
      <c r="G582" s="55"/>
      <c r="H582" s="55"/>
      <c r="I582" s="55"/>
      <c r="J582" s="55"/>
      <c r="K582" s="55"/>
      <c r="L582" s="55"/>
      <c r="M582" s="55"/>
      <c r="N582" s="55"/>
      <c r="O582" s="55"/>
      <c r="P582" s="55"/>
      <c r="Q582" s="55"/>
      <c r="R582" s="55"/>
      <c r="S582" s="55"/>
      <c r="T582" s="55"/>
      <c r="U582" s="55"/>
    </row>
    <row r="583" spans="1:21" x14ac:dyDescent="0.3">
      <c r="A583" s="55"/>
      <c r="B583" s="55"/>
      <c r="C583" s="55"/>
      <c r="D583" s="55"/>
      <c r="E583" s="55" t="s">
        <v>1572</v>
      </c>
      <c r="F583" s="55" t="s">
        <v>855</v>
      </c>
      <c r="G583" s="55"/>
      <c r="H583" s="55"/>
      <c r="I583" s="55"/>
      <c r="J583" s="55"/>
      <c r="K583" s="55"/>
      <c r="L583" s="55"/>
      <c r="M583" s="55"/>
      <c r="N583" s="55"/>
      <c r="O583" s="55"/>
      <c r="P583" s="55"/>
      <c r="Q583" s="55"/>
      <c r="R583" s="55"/>
      <c r="S583" s="55"/>
      <c r="T583" s="55"/>
      <c r="U583" s="55"/>
    </row>
    <row r="584" spans="1:21" x14ac:dyDescent="0.3">
      <c r="A584" s="55"/>
      <c r="B584" s="55"/>
      <c r="C584" s="55"/>
      <c r="D584" s="55"/>
      <c r="E584" s="55" t="s">
        <v>1574</v>
      </c>
      <c r="F584" s="55" t="s">
        <v>857</v>
      </c>
      <c r="G584" s="55"/>
      <c r="H584" s="55"/>
      <c r="I584" s="55"/>
      <c r="J584" s="55"/>
      <c r="K584" s="55"/>
      <c r="L584" s="55"/>
      <c r="M584" s="55"/>
      <c r="N584" s="55"/>
      <c r="O584" s="55"/>
      <c r="P584" s="55"/>
      <c r="Q584" s="55"/>
      <c r="R584" s="55"/>
      <c r="S584" s="55"/>
      <c r="T584" s="55"/>
      <c r="U584" s="55"/>
    </row>
    <row r="585" spans="1:21" x14ac:dyDescent="0.3">
      <c r="A585" s="55"/>
      <c r="B585" s="55"/>
      <c r="C585" s="55"/>
      <c r="D585" s="55"/>
      <c r="E585" s="55" t="s">
        <v>1576</v>
      </c>
      <c r="F585" s="55" t="s">
        <v>858</v>
      </c>
      <c r="G585" s="55"/>
      <c r="H585" s="55"/>
      <c r="I585" s="55"/>
      <c r="J585" s="55"/>
      <c r="K585" s="55"/>
      <c r="L585" s="55"/>
      <c r="M585" s="55"/>
      <c r="N585" s="55"/>
      <c r="O585" s="55"/>
      <c r="P585" s="55"/>
      <c r="Q585" s="55"/>
      <c r="R585" s="55"/>
      <c r="S585" s="55"/>
      <c r="T585" s="55"/>
      <c r="U585" s="55"/>
    </row>
    <row r="586" spans="1:21" x14ac:dyDescent="0.3">
      <c r="A586" s="55"/>
      <c r="B586" s="55"/>
      <c r="C586" s="55"/>
      <c r="D586" s="55"/>
      <c r="E586" s="55" t="s">
        <v>1578</v>
      </c>
      <c r="F586" s="55" t="s">
        <v>785</v>
      </c>
      <c r="G586" s="55"/>
      <c r="H586" s="55"/>
      <c r="I586" s="55"/>
      <c r="J586" s="55"/>
      <c r="K586" s="55"/>
      <c r="L586" s="55"/>
      <c r="M586" s="55"/>
      <c r="N586" s="55"/>
      <c r="O586" s="55"/>
      <c r="P586" s="55"/>
      <c r="Q586" s="55"/>
      <c r="R586" s="55"/>
      <c r="S586" s="55"/>
      <c r="T586" s="55"/>
      <c r="U586" s="55"/>
    </row>
    <row r="587" spans="1:21" x14ac:dyDescent="0.3">
      <c r="A587" s="55"/>
      <c r="B587" s="55"/>
      <c r="C587" s="55"/>
      <c r="D587" s="55"/>
      <c r="E587" s="55" t="s">
        <v>1580</v>
      </c>
      <c r="F587" s="55" t="s">
        <v>758</v>
      </c>
      <c r="G587" s="55"/>
      <c r="H587" s="55"/>
      <c r="I587" s="55"/>
      <c r="J587" s="55"/>
      <c r="K587" s="55"/>
      <c r="L587" s="55"/>
      <c r="M587" s="55"/>
      <c r="N587" s="55"/>
      <c r="O587" s="55"/>
      <c r="P587" s="55"/>
      <c r="Q587" s="55"/>
      <c r="R587" s="55"/>
      <c r="S587" s="55"/>
      <c r="T587" s="55"/>
      <c r="U587" s="55"/>
    </row>
    <row r="588" spans="1:21" x14ac:dyDescent="0.3">
      <c r="A588" s="55"/>
      <c r="B588" s="55"/>
      <c r="C588" s="55"/>
      <c r="D588" s="55"/>
      <c r="E588" s="55" t="s">
        <v>1582</v>
      </c>
      <c r="F588" s="55" t="s">
        <v>862</v>
      </c>
      <c r="G588" s="55"/>
      <c r="H588" s="55"/>
      <c r="I588" s="55"/>
      <c r="J588" s="55"/>
      <c r="K588" s="55"/>
      <c r="L588" s="55"/>
      <c r="M588" s="55"/>
      <c r="N588" s="55"/>
      <c r="O588" s="55"/>
      <c r="P588" s="55"/>
      <c r="Q588" s="55"/>
      <c r="R588" s="55"/>
      <c r="S588" s="55"/>
      <c r="T588" s="55"/>
      <c r="U588" s="55"/>
    </row>
    <row r="589" spans="1:21" x14ac:dyDescent="0.3">
      <c r="A589" s="55"/>
      <c r="B589" s="55"/>
      <c r="C589" s="55"/>
      <c r="D589" s="55"/>
      <c r="E589" s="55" t="s">
        <v>1584</v>
      </c>
      <c r="F589" s="55" t="s">
        <v>667</v>
      </c>
      <c r="G589" s="55"/>
      <c r="H589" s="55"/>
      <c r="I589" s="55"/>
      <c r="J589" s="55"/>
      <c r="K589" s="55"/>
      <c r="L589" s="55"/>
      <c r="M589" s="55"/>
      <c r="N589" s="55"/>
      <c r="O589" s="55"/>
      <c r="P589" s="55"/>
      <c r="Q589" s="55"/>
      <c r="R589" s="55"/>
      <c r="S589" s="55"/>
      <c r="T589" s="55"/>
      <c r="U589" s="55"/>
    </row>
    <row r="590" spans="1:21" x14ac:dyDescent="0.3">
      <c r="A590" s="55"/>
      <c r="B590" s="55"/>
      <c r="C590" s="55"/>
      <c r="D590" s="55"/>
      <c r="E590" s="55" t="s">
        <v>1586</v>
      </c>
      <c r="F590" s="55" t="s">
        <v>825</v>
      </c>
      <c r="G590" s="55"/>
      <c r="H590" s="55"/>
      <c r="I590" s="55"/>
      <c r="J590" s="55"/>
      <c r="K590" s="55"/>
      <c r="L590" s="55"/>
      <c r="M590" s="55"/>
      <c r="N590" s="55"/>
      <c r="O590" s="55"/>
      <c r="P590" s="55"/>
      <c r="Q590" s="55"/>
      <c r="R590" s="55"/>
      <c r="S590" s="55"/>
      <c r="T590" s="55"/>
      <c r="U590" s="55"/>
    </row>
    <row r="591" spans="1:21" x14ac:dyDescent="0.3">
      <c r="A591" s="55"/>
      <c r="B591" s="55"/>
      <c r="C591" s="55"/>
      <c r="D591" s="55"/>
      <c r="E591" s="55" t="s">
        <v>1588</v>
      </c>
      <c r="F591" s="55" t="s">
        <v>866</v>
      </c>
      <c r="G591" s="55"/>
      <c r="H591" s="55"/>
      <c r="I591" s="55"/>
      <c r="J591" s="55"/>
      <c r="K591" s="55"/>
      <c r="L591" s="55"/>
      <c r="M591" s="55"/>
      <c r="N591" s="55"/>
      <c r="O591" s="55"/>
      <c r="P591" s="55"/>
      <c r="Q591" s="55"/>
      <c r="R591" s="55"/>
      <c r="S591" s="55"/>
      <c r="T591" s="55"/>
      <c r="U591" s="55"/>
    </row>
    <row r="592" spans="1:21" x14ac:dyDescent="0.3">
      <c r="A592" s="55"/>
      <c r="B592" s="55"/>
      <c r="C592" s="55"/>
      <c r="D592" s="55"/>
      <c r="E592" s="55" t="s">
        <v>1590</v>
      </c>
      <c r="F592" s="55" t="s">
        <v>869</v>
      </c>
      <c r="G592" s="55"/>
      <c r="H592" s="55"/>
      <c r="I592" s="55"/>
      <c r="J592" s="55"/>
      <c r="K592" s="55"/>
      <c r="L592" s="55"/>
      <c r="M592" s="55"/>
      <c r="N592" s="55"/>
      <c r="O592" s="55"/>
      <c r="P592" s="55"/>
      <c r="Q592" s="55"/>
      <c r="R592" s="55"/>
      <c r="S592" s="55"/>
      <c r="T592" s="55"/>
      <c r="U592" s="55"/>
    </row>
    <row r="593" spans="1:21" x14ac:dyDescent="0.3">
      <c r="A593" s="55"/>
      <c r="B593" s="55"/>
      <c r="C593" s="55"/>
      <c r="D593" s="55"/>
      <c r="E593" s="55" t="s">
        <v>1592</v>
      </c>
      <c r="F593" s="55" t="s">
        <v>871</v>
      </c>
      <c r="G593" s="55"/>
      <c r="H593" s="55"/>
      <c r="I593" s="55"/>
      <c r="J593" s="55"/>
      <c r="K593" s="55"/>
      <c r="L593" s="55"/>
      <c r="M593" s="55"/>
      <c r="N593" s="55"/>
      <c r="O593" s="55"/>
      <c r="P593" s="55"/>
      <c r="Q593" s="55"/>
      <c r="R593" s="55"/>
      <c r="S593" s="55"/>
      <c r="T593" s="55"/>
      <c r="U593" s="55"/>
    </row>
    <row r="594" spans="1:21" x14ac:dyDescent="0.3">
      <c r="A594" s="55"/>
      <c r="B594" s="55"/>
      <c r="C594" s="55"/>
      <c r="D594" s="55"/>
      <c r="E594" s="55" t="s">
        <v>1594</v>
      </c>
      <c r="F594" s="55" t="s">
        <v>872</v>
      </c>
      <c r="G594" s="55"/>
      <c r="H594" s="55"/>
      <c r="I594" s="55"/>
      <c r="J594" s="55"/>
      <c r="K594" s="55"/>
      <c r="L594" s="55"/>
      <c r="M594" s="55"/>
      <c r="N594" s="55"/>
      <c r="O594" s="55"/>
      <c r="P594" s="55"/>
      <c r="Q594" s="55"/>
      <c r="R594" s="55"/>
      <c r="S594" s="55"/>
      <c r="T594" s="55"/>
      <c r="U594" s="55"/>
    </row>
    <row r="595" spans="1:21" x14ac:dyDescent="0.3">
      <c r="A595" s="55"/>
      <c r="B595" s="55"/>
      <c r="C595" s="55"/>
      <c r="D595" s="55"/>
      <c r="E595" s="55" t="s">
        <v>1596</v>
      </c>
      <c r="F595" s="55" t="s">
        <v>875</v>
      </c>
      <c r="G595" s="55"/>
      <c r="H595" s="55"/>
      <c r="I595" s="55"/>
      <c r="J595" s="55"/>
      <c r="K595" s="55"/>
      <c r="L595" s="55"/>
      <c r="M595" s="55"/>
      <c r="N595" s="55"/>
      <c r="O595" s="55"/>
      <c r="P595" s="55"/>
      <c r="Q595" s="55"/>
      <c r="R595" s="55"/>
      <c r="S595" s="55"/>
      <c r="T595" s="55"/>
      <c r="U595" s="55"/>
    </row>
    <row r="596" spans="1:21" x14ac:dyDescent="0.3">
      <c r="A596" s="55"/>
      <c r="B596" s="55"/>
      <c r="C596" s="55"/>
      <c r="D596" s="55"/>
      <c r="E596" s="55" t="s">
        <v>1598</v>
      </c>
      <c r="F596" s="55" t="s">
        <v>610</v>
      </c>
      <c r="G596" s="55"/>
      <c r="H596" s="55"/>
      <c r="I596" s="55"/>
      <c r="J596" s="55"/>
      <c r="K596" s="55"/>
      <c r="L596" s="55"/>
      <c r="M596" s="55"/>
      <c r="N596" s="55"/>
      <c r="O596" s="55"/>
      <c r="P596" s="55"/>
      <c r="Q596" s="55"/>
      <c r="R596" s="55"/>
      <c r="S596" s="55"/>
      <c r="T596" s="55"/>
      <c r="U596" s="55"/>
    </row>
    <row r="597" spans="1:21" x14ac:dyDescent="0.3">
      <c r="A597" s="55"/>
      <c r="B597" s="55"/>
      <c r="C597" s="55"/>
      <c r="D597" s="55"/>
      <c r="E597" s="55" t="s">
        <v>1600</v>
      </c>
      <c r="F597" s="55" t="s">
        <v>877</v>
      </c>
      <c r="G597" s="55"/>
      <c r="H597" s="55"/>
      <c r="I597" s="55"/>
      <c r="J597" s="55"/>
      <c r="K597" s="55"/>
      <c r="L597" s="55"/>
      <c r="M597" s="55"/>
      <c r="N597" s="55"/>
      <c r="O597" s="55"/>
      <c r="P597" s="55"/>
      <c r="Q597" s="55"/>
      <c r="R597" s="55"/>
      <c r="S597" s="55"/>
      <c r="T597" s="55"/>
      <c r="U597" s="55"/>
    </row>
    <row r="598" spans="1:21" x14ac:dyDescent="0.3">
      <c r="A598" s="55"/>
      <c r="B598" s="55"/>
      <c r="C598" s="55"/>
      <c r="D598" s="55"/>
      <c r="E598" s="55" t="s">
        <v>1602</v>
      </c>
      <c r="F598" s="55" t="s">
        <v>607</v>
      </c>
      <c r="G598" s="55"/>
      <c r="H598" s="55"/>
      <c r="I598" s="55"/>
      <c r="J598" s="55"/>
      <c r="K598" s="55"/>
      <c r="L598" s="55"/>
      <c r="M598" s="55"/>
      <c r="N598" s="55"/>
      <c r="O598" s="55"/>
      <c r="P598" s="55"/>
      <c r="Q598" s="55"/>
      <c r="R598" s="55"/>
      <c r="S598" s="55"/>
      <c r="T598" s="55"/>
      <c r="U598" s="55"/>
    </row>
    <row r="599" spans="1:21" x14ac:dyDescent="0.3">
      <c r="A599" s="55"/>
      <c r="B599" s="55"/>
      <c r="C599" s="55"/>
      <c r="D599" s="55"/>
      <c r="E599" s="55" t="s">
        <v>1604</v>
      </c>
      <c r="F599" s="55" t="s">
        <v>879</v>
      </c>
      <c r="G599" s="55"/>
      <c r="H599" s="55"/>
      <c r="I599" s="55"/>
      <c r="J599" s="55"/>
      <c r="K599" s="55"/>
      <c r="L599" s="55"/>
      <c r="M599" s="55"/>
      <c r="N599" s="55"/>
      <c r="O599" s="55"/>
      <c r="P599" s="55"/>
      <c r="Q599" s="55"/>
      <c r="R599" s="55"/>
      <c r="S599" s="55"/>
      <c r="T599" s="55"/>
      <c r="U599" s="55"/>
    </row>
    <row r="600" spans="1:21" x14ac:dyDescent="0.3">
      <c r="A600" s="55"/>
      <c r="B600" s="55"/>
      <c r="C600" s="55"/>
      <c r="D600" s="55"/>
      <c r="E600" s="55" t="s">
        <v>1606</v>
      </c>
      <c r="F600" s="55" t="s">
        <v>462</v>
      </c>
      <c r="G600" s="55"/>
      <c r="H600" s="55"/>
      <c r="I600" s="55"/>
      <c r="J600" s="55"/>
      <c r="K600" s="55"/>
      <c r="L600" s="55"/>
      <c r="M600" s="55"/>
      <c r="N600" s="55"/>
      <c r="O600" s="55"/>
      <c r="P600" s="55"/>
      <c r="Q600" s="55"/>
      <c r="R600" s="55"/>
      <c r="S600" s="55"/>
      <c r="T600" s="55"/>
      <c r="U600" s="55"/>
    </row>
    <row r="601" spans="1:21" x14ac:dyDescent="0.3">
      <c r="A601" s="55"/>
      <c r="B601" s="55"/>
      <c r="C601" s="55"/>
      <c r="D601" s="55"/>
      <c r="E601" s="55" t="s">
        <v>1608</v>
      </c>
      <c r="F601" s="55" t="s">
        <v>704</v>
      </c>
      <c r="G601" s="55"/>
      <c r="H601" s="55"/>
      <c r="I601" s="55"/>
      <c r="J601" s="55"/>
      <c r="K601" s="55"/>
      <c r="L601" s="55"/>
      <c r="M601" s="55"/>
      <c r="N601" s="55"/>
      <c r="O601" s="55"/>
      <c r="P601" s="55"/>
      <c r="Q601" s="55"/>
      <c r="R601" s="55"/>
      <c r="S601" s="55"/>
      <c r="T601" s="55"/>
      <c r="U601" s="55"/>
    </row>
    <row r="602" spans="1:21" x14ac:dyDescent="0.3">
      <c r="A602" s="55"/>
      <c r="B602" s="55"/>
      <c r="C602" s="55"/>
      <c r="D602" s="55"/>
      <c r="E602" s="55" t="s">
        <v>1610</v>
      </c>
      <c r="F602" s="55" t="s">
        <v>381</v>
      </c>
      <c r="G602" s="55"/>
      <c r="H602" s="55"/>
      <c r="I602" s="55"/>
      <c r="J602" s="55"/>
      <c r="K602" s="55"/>
      <c r="L602" s="55"/>
      <c r="M602" s="55"/>
      <c r="N602" s="55"/>
      <c r="O602" s="55"/>
      <c r="P602" s="55"/>
      <c r="Q602" s="55"/>
      <c r="R602" s="55"/>
      <c r="S602" s="55"/>
      <c r="T602" s="55"/>
      <c r="U602" s="55"/>
    </row>
    <row r="603" spans="1:21" x14ac:dyDescent="0.3">
      <c r="A603" s="55"/>
      <c r="B603" s="55"/>
      <c r="C603" s="55"/>
      <c r="D603" s="55"/>
      <c r="E603" s="55" t="s">
        <v>1612</v>
      </c>
      <c r="F603" s="55" t="s">
        <v>887</v>
      </c>
      <c r="G603" s="55"/>
      <c r="H603" s="55"/>
      <c r="I603" s="55"/>
      <c r="J603" s="55"/>
      <c r="K603" s="55"/>
      <c r="L603" s="55"/>
      <c r="M603" s="55"/>
      <c r="N603" s="55"/>
      <c r="O603" s="55"/>
      <c r="P603" s="55"/>
      <c r="Q603" s="55"/>
      <c r="R603" s="55"/>
      <c r="S603" s="55"/>
      <c r="T603" s="55"/>
      <c r="U603" s="55"/>
    </row>
    <row r="604" spans="1:21" x14ac:dyDescent="0.3">
      <c r="A604" s="55"/>
      <c r="B604" s="55"/>
      <c r="C604" s="55"/>
      <c r="D604" s="55"/>
      <c r="E604" s="55" t="s">
        <v>1613</v>
      </c>
      <c r="F604" s="55" t="s">
        <v>888</v>
      </c>
      <c r="G604" s="55"/>
      <c r="H604" s="55"/>
      <c r="I604" s="55"/>
      <c r="J604" s="55"/>
      <c r="K604" s="55"/>
      <c r="L604" s="55"/>
      <c r="M604" s="55"/>
      <c r="N604" s="55"/>
      <c r="O604" s="55"/>
      <c r="P604" s="55"/>
      <c r="Q604" s="55"/>
      <c r="R604" s="55"/>
      <c r="S604" s="55"/>
      <c r="T604" s="55"/>
      <c r="U604" s="55"/>
    </row>
    <row r="605" spans="1:21" x14ac:dyDescent="0.3">
      <c r="A605" s="55"/>
      <c r="B605" s="55"/>
      <c r="C605" s="55"/>
      <c r="D605" s="55"/>
      <c r="E605" s="55" t="s">
        <v>1615</v>
      </c>
      <c r="F605" s="55" t="s">
        <v>890</v>
      </c>
      <c r="G605" s="55"/>
      <c r="H605" s="55"/>
      <c r="I605" s="55"/>
      <c r="J605" s="55"/>
      <c r="K605" s="55"/>
      <c r="L605" s="55"/>
      <c r="M605" s="55"/>
      <c r="N605" s="55"/>
      <c r="O605" s="55"/>
      <c r="P605" s="55"/>
      <c r="Q605" s="55"/>
      <c r="R605" s="55"/>
      <c r="S605" s="55"/>
      <c r="T605" s="55"/>
      <c r="U605" s="55"/>
    </row>
    <row r="606" spans="1:21" x14ac:dyDescent="0.3">
      <c r="A606" s="55"/>
      <c r="B606" s="55"/>
      <c r="C606" s="55"/>
      <c r="D606" s="55"/>
      <c r="E606" s="55" t="s">
        <v>1617</v>
      </c>
      <c r="F606" s="55" t="s">
        <v>891</v>
      </c>
      <c r="G606" s="55"/>
      <c r="H606" s="55"/>
      <c r="I606" s="55"/>
      <c r="J606" s="55"/>
      <c r="K606" s="55"/>
      <c r="L606" s="55"/>
      <c r="M606" s="55"/>
      <c r="N606" s="55"/>
      <c r="O606" s="55"/>
      <c r="P606" s="55"/>
      <c r="Q606" s="55"/>
      <c r="R606" s="55"/>
      <c r="S606" s="55"/>
      <c r="T606" s="55"/>
      <c r="U606" s="55"/>
    </row>
    <row r="607" spans="1:21" x14ac:dyDescent="0.3">
      <c r="A607" s="55"/>
      <c r="B607" s="55"/>
      <c r="C607" s="55"/>
      <c r="D607" s="55"/>
      <c r="E607" s="55" t="s">
        <v>1619</v>
      </c>
      <c r="F607" s="55" t="s">
        <v>364</v>
      </c>
      <c r="G607" s="55"/>
      <c r="H607" s="55"/>
      <c r="I607" s="55"/>
      <c r="J607" s="55"/>
      <c r="K607" s="55"/>
      <c r="L607" s="55"/>
      <c r="M607" s="55"/>
      <c r="N607" s="55"/>
      <c r="O607" s="55"/>
      <c r="P607" s="55"/>
      <c r="Q607" s="55"/>
      <c r="R607" s="55"/>
      <c r="S607" s="55"/>
      <c r="T607" s="55"/>
      <c r="U607" s="55"/>
    </row>
    <row r="608" spans="1:21" x14ac:dyDescent="0.3">
      <c r="A608" s="55"/>
      <c r="B608" s="55"/>
      <c r="C608" s="55"/>
      <c r="D608" s="55"/>
      <c r="E608" s="55" t="s">
        <v>1621</v>
      </c>
      <c r="F608" s="55" t="s">
        <v>311</v>
      </c>
      <c r="G608" s="55"/>
      <c r="H608" s="55"/>
      <c r="I608" s="55"/>
      <c r="J608" s="55"/>
      <c r="K608" s="55"/>
      <c r="L608" s="55"/>
      <c r="M608" s="55"/>
      <c r="N608" s="55"/>
      <c r="O608" s="55"/>
      <c r="P608" s="55"/>
      <c r="Q608" s="55"/>
      <c r="R608" s="55"/>
      <c r="S608" s="55"/>
      <c r="T608" s="55"/>
      <c r="U608" s="55"/>
    </row>
    <row r="609" spans="1:21" x14ac:dyDescent="0.3">
      <c r="A609" s="55"/>
      <c r="B609" s="55"/>
      <c r="C609" s="55"/>
      <c r="D609" s="55"/>
      <c r="E609" s="55" t="s">
        <v>1623</v>
      </c>
      <c r="F609" s="55" t="s">
        <v>496</v>
      </c>
      <c r="G609" s="55"/>
      <c r="H609" s="55"/>
      <c r="I609" s="55"/>
      <c r="J609" s="55"/>
      <c r="K609" s="55"/>
      <c r="L609" s="55"/>
      <c r="M609" s="55"/>
      <c r="N609" s="55"/>
      <c r="O609" s="55"/>
      <c r="P609" s="55"/>
      <c r="Q609" s="55"/>
      <c r="R609" s="55"/>
      <c r="S609" s="55"/>
      <c r="T609" s="55"/>
      <c r="U609" s="55"/>
    </row>
    <row r="610" spans="1:21" x14ac:dyDescent="0.3">
      <c r="A610" s="55"/>
      <c r="B610" s="55"/>
      <c r="C610" s="55"/>
      <c r="D610" s="55"/>
      <c r="E610" s="55" t="s">
        <v>1625</v>
      </c>
      <c r="F610" s="55" t="s">
        <v>896</v>
      </c>
      <c r="G610" s="55"/>
      <c r="H610" s="55"/>
      <c r="I610" s="55"/>
      <c r="J610" s="55"/>
      <c r="K610" s="55"/>
      <c r="L610" s="55"/>
      <c r="M610" s="55"/>
      <c r="N610" s="55"/>
      <c r="O610" s="55"/>
      <c r="P610" s="55"/>
      <c r="Q610" s="55"/>
      <c r="R610" s="55"/>
      <c r="S610" s="55"/>
      <c r="T610" s="55"/>
      <c r="U610" s="55"/>
    </row>
    <row r="611" spans="1:21" x14ac:dyDescent="0.3">
      <c r="A611" s="55"/>
      <c r="B611" s="55"/>
      <c r="C611" s="55"/>
      <c r="D611" s="55"/>
      <c r="E611" s="55" t="s">
        <v>1627</v>
      </c>
      <c r="F611" s="55" t="s">
        <v>898</v>
      </c>
      <c r="G611" s="55"/>
      <c r="H611" s="55"/>
      <c r="I611" s="55"/>
      <c r="J611" s="55"/>
      <c r="K611" s="55"/>
      <c r="L611" s="55"/>
      <c r="M611" s="55"/>
      <c r="N611" s="55"/>
      <c r="O611" s="55"/>
      <c r="P611" s="55"/>
      <c r="Q611" s="55"/>
      <c r="R611" s="55"/>
      <c r="S611" s="55"/>
      <c r="T611" s="55"/>
      <c r="U611" s="55"/>
    </row>
    <row r="612" spans="1:21" x14ac:dyDescent="0.3">
      <c r="A612" s="55"/>
      <c r="B612" s="55"/>
      <c r="C612" s="55"/>
      <c r="D612" s="55"/>
      <c r="E612" s="55" t="s">
        <v>1629</v>
      </c>
      <c r="F612" s="55" t="s">
        <v>900</v>
      </c>
      <c r="G612" s="55"/>
      <c r="H612" s="55"/>
      <c r="I612" s="55"/>
      <c r="J612" s="55"/>
      <c r="K612" s="55"/>
      <c r="L612" s="55"/>
      <c r="M612" s="55"/>
      <c r="N612" s="55"/>
      <c r="O612" s="55"/>
      <c r="P612" s="55"/>
      <c r="Q612" s="55"/>
      <c r="R612" s="55"/>
      <c r="S612" s="55"/>
      <c r="T612" s="55"/>
      <c r="U612" s="55"/>
    </row>
    <row r="613" spans="1:21" x14ac:dyDescent="0.3">
      <c r="A613" s="55"/>
      <c r="B613" s="55"/>
      <c r="C613" s="55"/>
      <c r="D613" s="55"/>
      <c r="E613" s="55" t="s">
        <v>1631</v>
      </c>
      <c r="F613" s="55" t="s">
        <v>904</v>
      </c>
      <c r="G613" s="55"/>
      <c r="H613" s="55"/>
      <c r="I613" s="55"/>
      <c r="J613" s="55"/>
      <c r="K613" s="55"/>
      <c r="L613" s="55"/>
      <c r="M613" s="55"/>
      <c r="N613" s="55"/>
      <c r="O613" s="55"/>
      <c r="P613" s="55"/>
      <c r="Q613" s="55"/>
      <c r="R613" s="55"/>
      <c r="S613" s="55"/>
      <c r="T613" s="55"/>
      <c r="U613" s="55"/>
    </row>
    <row r="614" spans="1:21" x14ac:dyDescent="0.3">
      <c r="A614" s="55"/>
      <c r="B614" s="55"/>
      <c r="C614" s="55"/>
      <c r="D614" s="55"/>
      <c r="E614" s="55" t="s">
        <v>1633</v>
      </c>
      <c r="F614" s="55" t="s">
        <v>906</v>
      </c>
      <c r="G614" s="55"/>
      <c r="H614" s="55"/>
      <c r="I614" s="55"/>
      <c r="J614" s="55"/>
      <c r="K614" s="55"/>
      <c r="L614" s="55"/>
      <c r="M614" s="55"/>
      <c r="N614" s="55"/>
      <c r="O614" s="55"/>
      <c r="P614" s="55"/>
      <c r="Q614" s="55"/>
      <c r="R614" s="55"/>
      <c r="S614" s="55"/>
      <c r="T614" s="55"/>
      <c r="U614" s="55"/>
    </row>
    <row r="615" spans="1:21" x14ac:dyDescent="0.3">
      <c r="A615" s="55"/>
      <c r="B615" s="55"/>
      <c r="C615" s="55"/>
      <c r="D615" s="55"/>
      <c r="E615" s="55" t="s">
        <v>1635</v>
      </c>
      <c r="F615" s="55" t="s">
        <v>907</v>
      </c>
      <c r="G615" s="55"/>
      <c r="H615" s="55"/>
      <c r="I615" s="55"/>
      <c r="J615" s="55"/>
      <c r="K615" s="55"/>
      <c r="L615" s="55"/>
      <c r="M615" s="55"/>
      <c r="N615" s="55"/>
      <c r="O615" s="55"/>
      <c r="P615" s="55"/>
      <c r="Q615" s="55"/>
      <c r="R615" s="55"/>
      <c r="S615" s="55"/>
      <c r="T615" s="55"/>
      <c r="U615" s="55"/>
    </row>
    <row r="616" spans="1:21" x14ac:dyDescent="0.3">
      <c r="A616" s="55"/>
      <c r="B616" s="55"/>
      <c r="C616" s="55"/>
      <c r="D616" s="55"/>
      <c r="E616" s="55" t="s">
        <v>1637</v>
      </c>
      <c r="F616" s="55" t="s">
        <v>910</v>
      </c>
      <c r="G616" s="55"/>
      <c r="H616" s="55"/>
      <c r="I616" s="55"/>
      <c r="J616" s="55"/>
      <c r="K616" s="55"/>
      <c r="L616" s="55"/>
      <c r="M616" s="55"/>
      <c r="N616" s="55"/>
      <c r="O616" s="55"/>
      <c r="P616" s="55"/>
      <c r="Q616" s="55"/>
      <c r="R616" s="55"/>
      <c r="S616" s="55"/>
      <c r="T616" s="55"/>
      <c r="U616" s="55"/>
    </row>
    <row r="617" spans="1:21" x14ac:dyDescent="0.3">
      <c r="A617" s="55"/>
      <c r="B617" s="55"/>
      <c r="C617" s="55"/>
      <c r="D617" s="55"/>
      <c r="E617" s="55" t="s">
        <v>1639</v>
      </c>
      <c r="F617" s="55" t="s">
        <v>911</v>
      </c>
      <c r="G617" s="55"/>
      <c r="H617" s="55"/>
      <c r="I617" s="55"/>
      <c r="J617" s="55"/>
      <c r="K617" s="55"/>
      <c r="L617" s="55"/>
      <c r="M617" s="55"/>
      <c r="N617" s="55"/>
      <c r="O617" s="55"/>
      <c r="P617" s="55"/>
      <c r="Q617" s="55"/>
      <c r="R617" s="55"/>
      <c r="S617" s="55"/>
      <c r="T617" s="55"/>
      <c r="U617" s="55"/>
    </row>
    <row r="618" spans="1:21" x14ac:dyDescent="0.3">
      <c r="A618" s="55"/>
      <c r="B618" s="55"/>
      <c r="C618" s="55"/>
      <c r="D618" s="55"/>
      <c r="E618" s="55" t="s">
        <v>1641</v>
      </c>
      <c r="F618" s="55" t="s">
        <v>776</v>
      </c>
      <c r="G618" s="55"/>
      <c r="H618" s="55"/>
      <c r="I618" s="55"/>
      <c r="J618" s="55"/>
      <c r="K618" s="55"/>
      <c r="L618" s="55"/>
      <c r="M618" s="55"/>
      <c r="N618" s="55"/>
      <c r="O618" s="55"/>
      <c r="P618" s="55"/>
      <c r="Q618" s="55"/>
      <c r="R618" s="55"/>
      <c r="S618" s="55"/>
      <c r="T618" s="55"/>
      <c r="U618" s="55"/>
    </row>
    <row r="619" spans="1:21" x14ac:dyDescent="0.3">
      <c r="A619" s="55"/>
      <c r="B619" s="55"/>
      <c r="C619" s="55"/>
      <c r="D619" s="55"/>
      <c r="E619" s="55" t="s">
        <v>1643</v>
      </c>
      <c r="F619" s="55" t="s">
        <v>914</v>
      </c>
      <c r="G619" s="55"/>
      <c r="H619" s="55"/>
      <c r="I619" s="55"/>
      <c r="J619" s="55"/>
      <c r="K619" s="55"/>
      <c r="L619" s="55"/>
      <c r="M619" s="55"/>
      <c r="N619" s="55"/>
      <c r="O619" s="55"/>
      <c r="P619" s="55"/>
      <c r="Q619" s="55"/>
      <c r="R619" s="55"/>
      <c r="S619" s="55"/>
      <c r="T619" s="55"/>
      <c r="U619" s="55"/>
    </row>
    <row r="620" spans="1:21" x14ac:dyDescent="0.3">
      <c r="A620" s="55"/>
      <c r="B620" s="55"/>
      <c r="C620" s="55"/>
      <c r="D620" s="55"/>
      <c r="E620" s="55" t="s">
        <v>1645</v>
      </c>
      <c r="F620" s="55" t="s">
        <v>547</v>
      </c>
      <c r="G620" s="55"/>
      <c r="H620" s="55"/>
      <c r="I620" s="55"/>
      <c r="J620" s="55"/>
      <c r="K620" s="55"/>
      <c r="L620" s="55"/>
      <c r="M620" s="55"/>
      <c r="N620" s="55"/>
      <c r="O620" s="55"/>
      <c r="P620" s="55"/>
      <c r="Q620" s="55"/>
      <c r="R620" s="55"/>
      <c r="S620" s="55"/>
      <c r="T620" s="55"/>
      <c r="U620" s="55"/>
    </row>
    <row r="621" spans="1:21" x14ac:dyDescent="0.3">
      <c r="A621" s="55"/>
      <c r="B621" s="55"/>
      <c r="C621" s="55"/>
      <c r="D621" s="55"/>
      <c r="E621" s="55" t="s">
        <v>1647</v>
      </c>
      <c r="F621" s="55" t="s">
        <v>771</v>
      </c>
      <c r="G621" s="55"/>
      <c r="H621" s="55"/>
      <c r="I621" s="55"/>
      <c r="J621" s="55"/>
      <c r="K621" s="55"/>
      <c r="L621" s="55"/>
      <c r="M621" s="55"/>
      <c r="N621" s="55"/>
      <c r="O621" s="55"/>
      <c r="P621" s="55"/>
      <c r="Q621" s="55"/>
      <c r="R621" s="55"/>
      <c r="S621" s="55"/>
      <c r="T621" s="55"/>
      <c r="U621" s="55"/>
    </row>
    <row r="622" spans="1:21" x14ac:dyDescent="0.3">
      <c r="A622" s="55"/>
      <c r="B622" s="55"/>
      <c r="C622" s="55"/>
      <c r="D622" s="55"/>
      <c r="E622" s="55" t="s">
        <v>1649</v>
      </c>
      <c r="F622" s="55" t="s">
        <v>917</v>
      </c>
      <c r="G622" s="55"/>
      <c r="H622" s="55"/>
      <c r="I622" s="55"/>
      <c r="J622" s="55"/>
      <c r="K622" s="55"/>
      <c r="L622" s="55"/>
      <c r="M622" s="55"/>
      <c r="N622" s="55"/>
      <c r="O622" s="55"/>
      <c r="P622" s="55"/>
      <c r="Q622" s="55"/>
      <c r="R622" s="55"/>
      <c r="S622" s="55"/>
      <c r="T622" s="55"/>
      <c r="U622" s="55"/>
    </row>
    <row r="623" spans="1:21" x14ac:dyDescent="0.3">
      <c r="A623" s="55"/>
      <c r="B623" s="55"/>
      <c r="C623" s="55"/>
      <c r="D623" s="55"/>
      <c r="E623" s="55" t="s">
        <v>1651</v>
      </c>
      <c r="F623" s="55" t="s">
        <v>918</v>
      </c>
      <c r="G623" s="55"/>
      <c r="H623" s="55"/>
      <c r="I623" s="55"/>
      <c r="J623" s="55"/>
      <c r="K623" s="55"/>
      <c r="L623" s="55"/>
      <c r="M623" s="55"/>
      <c r="N623" s="55"/>
      <c r="O623" s="55"/>
      <c r="P623" s="55"/>
      <c r="Q623" s="55"/>
      <c r="R623" s="55"/>
      <c r="S623" s="55"/>
      <c r="T623" s="55"/>
      <c r="U623" s="55"/>
    </row>
    <row r="624" spans="1:21" x14ac:dyDescent="0.3">
      <c r="A624" s="55"/>
      <c r="B624" s="55"/>
      <c r="C624" s="55"/>
      <c r="D624" s="55"/>
      <c r="E624" s="55" t="s">
        <v>1653</v>
      </c>
      <c r="F624" s="55" t="s">
        <v>920</v>
      </c>
      <c r="G624" s="55"/>
      <c r="H624" s="55"/>
      <c r="I624" s="55"/>
      <c r="J624" s="55"/>
      <c r="K624" s="55"/>
      <c r="L624" s="55"/>
      <c r="M624" s="55"/>
      <c r="N624" s="55"/>
      <c r="O624" s="55"/>
      <c r="P624" s="55"/>
      <c r="Q624" s="55"/>
      <c r="R624" s="55"/>
      <c r="S624" s="55"/>
      <c r="T624" s="55"/>
      <c r="U624" s="55"/>
    </row>
    <row r="625" spans="1:21" x14ac:dyDescent="0.3">
      <c r="A625" s="55"/>
      <c r="B625" s="55"/>
      <c r="C625" s="55"/>
      <c r="D625" s="55"/>
      <c r="E625" s="55" t="s">
        <v>1655</v>
      </c>
      <c r="F625" s="55" t="s">
        <v>922</v>
      </c>
      <c r="G625" s="55"/>
      <c r="H625" s="55"/>
      <c r="I625" s="55"/>
      <c r="J625" s="55"/>
      <c r="K625" s="55"/>
      <c r="L625" s="55"/>
      <c r="M625" s="55"/>
      <c r="N625" s="55"/>
      <c r="O625" s="55"/>
      <c r="P625" s="55"/>
      <c r="Q625" s="55"/>
      <c r="R625" s="55"/>
      <c r="S625" s="55"/>
      <c r="T625" s="55"/>
      <c r="U625" s="55"/>
    </row>
    <row r="626" spans="1:21" x14ac:dyDescent="0.3">
      <c r="A626" s="55"/>
      <c r="B626" s="55"/>
      <c r="C626" s="55"/>
      <c r="D626" s="55"/>
      <c r="E626" s="55" t="s">
        <v>1657</v>
      </c>
      <c r="F626" s="55" t="s">
        <v>923</v>
      </c>
      <c r="G626" s="55"/>
      <c r="H626" s="55"/>
      <c r="I626" s="55"/>
      <c r="J626" s="55"/>
      <c r="K626" s="55"/>
      <c r="L626" s="55"/>
      <c r="M626" s="55"/>
      <c r="N626" s="55"/>
      <c r="O626" s="55"/>
      <c r="P626" s="55"/>
      <c r="Q626" s="55"/>
      <c r="R626" s="55"/>
      <c r="S626" s="55"/>
      <c r="T626" s="55"/>
      <c r="U626" s="55"/>
    </row>
    <row r="627" spans="1:21" x14ac:dyDescent="0.3">
      <c r="A627" s="55"/>
      <c r="B627" s="55"/>
      <c r="C627" s="55"/>
      <c r="D627" s="55"/>
      <c r="E627" s="55" t="s">
        <v>1659</v>
      </c>
      <c r="F627" s="55" t="s">
        <v>925</v>
      </c>
      <c r="G627" s="55"/>
      <c r="H627" s="55"/>
      <c r="I627" s="55"/>
      <c r="J627" s="55"/>
      <c r="K627" s="55"/>
      <c r="L627" s="55"/>
      <c r="M627" s="55"/>
      <c r="N627" s="55"/>
      <c r="O627" s="55"/>
      <c r="P627" s="55"/>
      <c r="Q627" s="55"/>
      <c r="R627" s="55"/>
      <c r="S627" s="55"/>
      <c r="T627" s="55"/>
      <c r="U627" s="55"/>
    </row>
    <row r="628" spans="1:21" x14ac:dyDescent="0.3">
      <c r="A628" s="55"/>
      <c r="B628" s="55"/>
      <c r="C628" s="55"/>
      <c r="D628" s="55"/>
      <c r="E628" s="55" t="s">
        <v>1661</v>
      </c>
      <c r="F628" s="55" t="s">
        <v>927</v>
      </c>
      <c r="G628" s="55"/>
      <c r="H628" s="55"/>
      <c r="I628" s="55"/>
      <c r="J628" s="55"/>
      <c r="K628" s="55"/>
      <c r="L628" s="55"/>
      <c r="M628" s="55"/>
      <c r="N628" s="55"/>
      <c r="O628" s="55"/>
      <c r="P628" s="55"/>
      <c r="Q628" s="55"/>
      <c r="R628" s="55"/>
      <c r="S628" s="55"/>
      <c r="T628" s="55"/>
      <c r="U628" s="55"/>
    </row>
    <row r="629" spans="1:21" x14ac:dyDescent="0.3">
      <c r="A629" s="55"/>
      <c r="B629" s="55"/>
      <c r="C629" s="55"/>
      <c r="D629" s="55"/>
      <c r="E629" s="55" t="s">
        <v>1663</v>
      </c>
      <c r="F629" s="55" t="s">
        <v>929</v>
      </c>
      <c r="G629" s="55"/>
      <c r="H629" s="55"/>
      <c r="I629" s="55"/>
      <c r="J629" s="55"/>
      <c r="K629" s="55"/>
      <c r="L629" s="55"/>
      <c r="M629" s="55"/>
      <c r="N629" s="55"/>
      <c r="O629" s="55"/>
      <c r="P629" s="55"/>
      <c r="Q629" s="55"/>
      <c r="R629" s="55"/>
      <c r="S629" s="55"/>
      <c r="T629" s="55"/>
      <c r="U629" s="55"/>
    </row>
    <row r="630" spans="1:21" x14ac:dyDescent="0.3">
      <c r="A630" s="55"/>
      <c r="B630" s="55"/>
      <c r="C630" s="55"/>
      <c r="D630" s="55"/>
      <c r="E630" s="55" t="s">
        <v>1665</v>
      </c>
      <c r="F630" s="55" t="s">
        <v>932</v>
      </c>
      <c r="G630" s="55"/>
      <c r="H630" s="55"/>
      <c r="I630" s="55"/>
      <c r="J630" s="55"/>
      <c r="K630" s="55"/>
      <c r="L630" s="55"/>
      <c r="M630" s="55"/>
      <c r="N630" s="55"/>
      <c r="O630" s="55"/>
      <c r="P630" s="55"/>
      <c r="Q630" s="55"/>
      <c r="R630" s="55"/>
      <c r="S630" s="55"/>
      <c r="T630" s="55"/>
      <c r="U630" s="55"/>
    </row>
    <row r="631" spans="1:21" x14ac:dyDescent="0.3">
      <c r="A631" s="55"/>
      <c r="B631" s="55"/>
      <c r="C631" s="55"/>
      <c r="D631" s="55"/>
      <c r="E631" s="55" t="s">
        <v>1667</v>
      </c>
      <c r="F631" s="55" t="s">
        <v>934</v>
      </c>
      <c r="G631" s="55"/>
      <c r="H631" s="55"/>
      <c r="I631" s="55"/>
      <c r="J631" s="55"/>
      <c r="K631" s="55"/>
      <c r="L631" s="55"/>
      <c r="M631" s="55"/>
      <c r="N631" s="55"/>
      <c r="O631" s="55"/>
      <c r="P631" s="55"/>
      <c r="Q631" s="55"/>
      <c r="R631" s="55"/>
      <c r="S631" s="55"/>
      <c r="T631" s="55"/>
      <c r="U631" s="55"/>
    </row>
    <row r="632" spans="1:21" x14ac:dyDescent="0.3">
      <c r="A632" s="55"/>
      <c r="B632" s="55"/>
      <c r="C632" s="55"/>
      <c r="D632" s="55"/>
      <c r="E632" s="55" t="s">
        <v>1669</v>
      </c>
      <c r="F632" s="55" t="s">
        <v>935</v>
      </c>
      <c r="G632" s="55"/>
      <c r="H632" s="55"/>
      <c r="I632" s="55"/>
      <c r="J632" s="55"/>
      <c r="K632" s="55"/>
      <c r="L632" s="55"/>
      <c r="M632" s="55"/>
      <c r="N632" s="55"/>
      <c r="O632" s="55"/>
      <c r="P632" s="55"/>
      <c r="Q632" s="55"/>
      <c r="R632" s="55"/>
      <c r="S632" s="55"/>
      <c r="T632" s="55"/>
      <c r="U632" s="55"/>
    </row>
    <row r="633" spans="1:21" x14ac:dyDescent="0.3">
      <c r="A633" s="55"/>
      <c r="B633" s="55"/>
      <c r="C633" s="55"/>
      <c r="D633" s="55"/>
      <c r="E633" s="55" t="s">
        <v>1671</v>
      </c>
      <c r="F633" s="55" t="s">
        <v>936</v>
      </c>
      <c r="G633" s="55"/>
      <c r="H633" s="55"/>
      <c r="I633" s="55"/>
      <c r="J633" s="55"/>
      <c r="K633" s="55"/>
      <c r="L633" s="55"/>
      <c r="M633" s="55"/>
      <c r="N633" s="55"/>
      <c r="O633" s="55"/>
      <c r="P633" s="55"/>
      <c r="Q633" s="55"/>
      <c r="R633" s="55"/>
      <c r="S633" s="55"/>
      <c r="T633" s="55"/>
      <c r="U633" s="55"/>
    </row>
    <row r="634" spans="1:21" x14ac:dyDescent="0.3">
      <c r="A634" s="55"/>
      <c r="B634" s="55"/>
      <c r="C634" s="55"/>
      <c r="D634" s="55"/>
      <c r="E634" s="55" t="s">
        <v>1673</v>
      </c>
      <c r="F634" s="55" t="s">
        <v>938</v>
      </c>
      <c r="G634" s="55"/>
      <c r="H634" s="55"/>
      <c r="I634" s="55"/>
      <c r="J634" s="55"/>
      <c r="K634" s="55"/>
      <c r="L634" s="55"/>
      <c r="M634" s="55"/>
      <c r="N634" s="55"/>
      <c r="O634" s="55"/>
      <c r="P634" s="55"/>
      <c r="Q634" s="55"/>
      <c r="R634" s="55"/>
      <c r="S634" s="55"/>
      <c r="T634" s="55"/>
      <c r="U634" s="55"/>
    </row>
    <row r="635" spans="1:21" x14ac:dyDescent="0.3">
      <c r="A635" s="55"/>
      <c r="B635" s="55"/>
      <c r="C635" s="55"/>
      <c r="D635" s="55"/>
      <c r="E635" s="55" t="s">
        <v>1675</v>
      </c>
      <c r="F635" s="55" t="s">
        <v>940</v>
      </c>
      <c r="G635" s="55"/>
      <c r="H635" s="55"/>
      <c r="I635" s="55"/>
      <c r="J635" s="55"/>
      <c r="K635" s="55"/>
      <c r="L635" s="55"/>
      <c r="M635" s="55"/>
      <c r="N635" s="55"/>
      <c r="O635" s="55"/>
      <c r="P635" s="55"/>
      <c r="Q635" s="55"/>
      <c r="R635" s="55"/>
      <c r="S635" s="55"/>
      <c r="T635" s="55"/>
      <c r="U635" s="55"/>
    </row>
    <row r="636" spans="1:21" x14ac:dyDescent="0.3">
      <c r="A636" s="55"/>
      <c r="B636" s="55"/>
      <c r="C636" s="55"/>
      <c r="D636" s="55"/>
      <c r="E636" s="55" t="s">
        <v>1677</v>
      </c>
      <c r="F636" s="55" t="s">
        <v>942</v>
      </c>
      <c r="G636" s="55"/>
      <c r="H636" s="55"/>
      <c r="I636" s="55"/>
      <c r="J636" s="55"/>
      <c r="K636" s="55"/>
      <c r="L636" s="55"/>
      <c r="M636" s="55"/>
      <c r="N636" s="55"/>
      <c r="O636" s="55"/>
      <c r="P636" s="55"/>
      <c r="Q636" s="55"/>
      <c r="R636" s="55"/>
      <c r="S636" s="55"/>
      <c r="T636" s="55"/>
      <c r="U636" s="55"/>
    </row>
    <row r="637" spans="1:21" x14ac:dyDescent="0.3">
      <c r="A637" s="55"/>
      <c r="B637" s="55"/>
      <c r="C637" s="55"/>
      <c r="D637" s="55"/>
      <c r="E637" s="55" t="s">
        <v>1679</v>
      </c>
      <c r="F637" s="55" t="s">
        <v>944</v>
      </c>
      <c r="G637" s="55"/>
      <c r="H637" s="55"/>
      <c r="I637" s="55"/>
      <c r="J637" s="55"/>
      <c r="K637" s="55"/>
      <c r="L637" s="55"/>
      <c r="M637" s="55"/>
      <c r="N637" s="55"/>
      <c r="O637" s="55"/>
      <c r="P637" s="55"/>
      <c r="Q637" s="55"/>
      <c r="R637" s="55"/>
      <c r="S637" s="55"/>
      <c r="T637" s="55"/>
      <c r="U637" s="55"/>
    </row>
    <row r="638" spans="1:21" x14ac:dyDescent="0.3">
      <c r="A638" s="55"/>
      <c r="B638" s="55"/>
      <c r="C638" s="55"/>
      <c r="D638" s="55"/>
      <c r="E638" s="55" t="s">
        <v>1681</v>
      </c>
      <c r="F638" s="55" t="s">
        <v>902</v>
      </c>
      <c r="G638" s="55"/>
      <c r="H638" s="55"/>
      <c r="I638" s="55"/>
      <c r="J638" s="55"/>
      <c r="K638" s="55"/>
      <c r="L638" s="55"/>
      <c r="M638" s="55"/>
      <c r="N638" s="55"/>
      <c r="O638" s="55"/>
      <c r="P638" s="55"/>
      <c r="Q638" s="55"/>
      <c r="R638" s="55"/>
      <c r="S638" s="55"/>
      <c r="T638" s="55"/>
      <c r="U638" s="55"/>
    </row>
    <row r="639" spans="1:21" x14ac:dyDescent="0.3">
      <c r="A639" s="55"/>
      <c r="B639" s="55"/>
      <c r="C639" s="55"/>
      <c r="D639" s="55"/>
      <c r="E639" s="55" t="s">
        <v>1683</v>
      </c>
      <c r="F639" s="55" t="s">
        <v>876</v>
      </c>
      <c r="G639" s="55"/>
      <c r="H639" s="55"/>
      <c r="I639" s="55"/>
      <c r="J639" s="55"/>
      <c r="K639" s="55"/>
      <c r="L639" s="55"/>
      <c r="M639" s="55"/>
      <c r="N639" s="55"/>
      <c r="O639" s="55"/>
      <c r="P639" s="55"/>
      <c r="Q639" s="55"/>
      <c r="R639" s="55"/>
      <c r="S639" s="55"/>
      <c r="T639" s="55"/>
      <c r="U639" s="55"/>
    </row>
    <row r="640" spans="1:21" x14ac:dyDescent="0.3">
      <c r="A640" s="55"/>
      <c r="B640" s="55"/>
      <c r="C640" s="55"/>
      <c r="D640" s="55"/>
      <c r="E640" s="55" t="s">
        <v>1685</v>
      </c>
      <c r="F640" s="55" t="s">
        <v>948</v>
      </c>
      <c r="G640" s="55"/>
      <c r="H640" s="55"/>
      <c r="I640" s="55"/>
      <c r="J640" s="55"/>
      <c r="K640" s="55"/>
      <c r="L640" s="55"/>
      <c r="M640" s="55"/>
      <c r="N640" s="55"/>
      <c r="O640" s="55"/>
      <c r="P640" s="55"/>
      <c r="Q640" s="55"/>
      <c r="R640" s="55"/>
      <c r="S640" s="55"/>
      <c r="T640" s="55"/>
      <c r="U640" s="55"/>
    </row>
    <row r="641" spans="1:21" x14ac:dyDescent="0.3">
      <c r="A641" s="55"/>
      <c r="B641" s="55"/>
      <c r="C641" s="55"/>
      <c r="D641" s="55"/>
      <c r="E641" s="55" t="s">
        <v>1687</v>
      </c>
      <c r="F641" s="55" t="s">
        <v>951</v>
      </c>
      <c r="G641" s="55"/>
      <c r="H641" s="55"/>
      <c r="I641" s="55"/>
      <c r="J641" s="55"/>
      <c r="K641" s="55"/>
      <c r="L641" s="55"/>
      <c r="M641" s="55"/>
      <c r="N641" s="55"/>
      <c r="O641" s="55"/>
      <c r="P641" s="55"/>
      <c r="Q641" s="55"/>
      <c r="R641" s="55"/>
      <c r="S641" s="55"/>
      <c r="T641" s="55"/>
      <c r="U641" s="55"/>
    </row>
    <row r="642" spans="1:21" x14ac:dyDescent="0.3">
      <c r="A642" s="55"/>
      <c r="B642" s="55"/>
      <c r="C642" s="55"/>
      <c r="D642" s="55"/>
      <c r="E642" s="55" t="s">
        <v>1689</v>
      </c>
      <c r="F642" s="55" t="s">
        <v>953</v>
      </c>
      <c r="G642" s="55"/>
      <c r="H642" s="55"/>
      <c r="I642" s="55"/>
      <c r="J642" s="55"/>
      <c r="K642" s="55"/>
      <c r="L642" s="55"/>
      <c r="M642" s="55"/>
      <c r="N642" s="55"/>
      <c r="O642" s="55"/>
      <c r="P642" s="55"/>
      <c r="Q642" s="55"/>
      <c r="R642" s="55"/>
      <c r="S642" s="55"/>
      <c r="T642" s="55"/>
      <c r="U642" s="55"/>
    </row>
    <row r="643" spans="1:21" x14ac:dyDescent="0.3">
      <c r="A643" s="55"/>
      <c r="B643" s="55"/>
      <c r="C643" s="55"/>
      <c r="D643" s="55"/>
      <c r="E643" s="55" t="s">
        <v>1691</v>
      </c>
      <c r="F643" s="55" t="s">
        <v>359</v>
      </c>
      <c r="G643" s="55"/>
      <c r="H643" s="55"/>
      <c r="I643" s="55"/>
      <c r="J643" s="55"/>
      <c r="K643" s="55"/>
      <c r="L643" s="55"/>
      <c r="M643" s="55"/>
      <c r="N643" s="55"/>
      <c r="O643" s="55"/>
      <c r="P643" s="55"/>
      <c r="Q643" s="55"/>
      <c r="R643" s="55"/>
      <c r="S643" s="55"/>
      <c r="T643" s="55"/>
      <c r="U643" s="55"/>
    </row>
    <row r="644" spans="1:21" x14ac:dyDescent="0.3">
      <c r="A644" s="55"/>
      <c r="B644" s="55"/>
      <c r="C644" s="55"/>
      <c r="D644" s="55"/>
      <c r="E644" s="55" t="s">
        <v>1693</v>
      </c>
      <c r="F644" s="55" t="s">
        <v>878</v>
      </c>
      <c r="G644" s="55"/>
      <c r="H644" s="55"/>
      <c r="I644" s="55"/>
      <c r="J644" s="55"/>
      <c r="K644" s="55"/>
      <c r="L644" s="55"/>
      <c r="M644" s="55"/>
      <c r="N644" s="55"/>
      <c r="O644" s="55"/>
      <c r="P644" s="55"/>
      <c r="Q644" s="55"/>
      <c r="R644" s="55"/>
      <c r="S644" s="55"/>
      <c r="T644" s="55"/>
      <c r="U644" s="55"/>
    </row>
    <row r="645" spans="1:21" x14ac:dyDescent="0.3">
      <c r="A645" s="55"/>
      <c r="B645" s="55"/>
      <c r="C645" s="55"/>
      <c r="D645" s="55"/>
      <c r="E645" s="55" t="s">
        <v>1695</v>
      </c>
      <c r="F645" s="55" t="s">
        <v>955</v>
      </c>
      <c r="G645" s="55"/>
      <c r="H645" s="55"/>
      <c r="I645" s="55"/>
      <c r="J645" s="55"/>
      <c r="K645" s="55"/>
      <c r="L645" s="55"/>
      <c r="M645" s="55"/>
      <c r="N645" s="55"/>
      <c r="O645" s="55"/>
      <c r="P645" s="55"/>
      <c r="Q645" s="55"/>
      <c r="R645" s="55"/>
      <c r="S645" s="55"/>
      <c r="T645" s="55"/>
      <c r="U645" s="55"/>
    </row>
    <row r="646" spans="1:21" x14ac:dyDescent="0.3">
      <c r="A646" s="55"/>
      <c r="B646" s="55"/>
      <c r="C646" s="55"/>
      <c r="D646" s="55"/>
      <c r="E646" s="55" t="s">
        <v>1697</v>
      </c>
      <c r="F646" s="55" t="s">
        <v>957</v>
      </c>
      <c r="G646" s="55"/>
      <c r="H646" s="55"/>
      <c r="I646" s="55"/>
      <c r="J646" s="55"/>
      <c r="K646" s="55"/>
      <c r="L646" s="55"/>
      <c r="M646" s="55"/>
      <c r="N646" s="55"/>
      <c r="O646" s="55"/>
      <c r="P646" s="55"/>
      <c r="Q646" s="55"/>
      <c r="R646" s="55"/>
      <c r="S646" s="55"/>
      <c r="T646" s="55"/>
      <c r="U646" s="55"/>
    </row>
    <row r="647" spans="1:21" x14ac:dyDescent="0.3">
      <c r="A647" s="55"/>
      <c r="B647" s="55"/>
      <c r="C647" s="55"/>
      <c r="D647" s="55"/>
      <c r="E647" s="55" t="s">
        <v>1699</v>
      </c>
      <c r="F647" s="55" t="s">
        <v>838</v>
      </c>
      <c r="G647" s="55"/>
      <c r="H647" s="55"/>
      <c r="I647" s="55"/>
      <c r="J647" s="55"/>
      <c r="K647" s="55"/>
      <c r="L647" s="55"/>
      <c r="M647" s="55"/>
      <c r="N647" s="55"/>
      <c r="O647" s="55"/>
      <c r="P647" s="55"/>
      <c r="Q647" s="55"/>
      <c r="R647" s="55"/>
      <c r="S647" s="55"/>
      <c r="T647" s="55"/>
      <c r="U647" s="55"/>
    </row>
    <row r="648" spans="1:21" x14ac:dyDescent="0.3">
      <c r="A648" s="55"/>
      <c r="B648" s="55"/>
      <c r="C648" s="55"/>
      <c r="D648" s="55"/>
      <c r="E648" s="55" t="s">
        <v>1701</v>
      </c>
      <c r="F648" s="55" t="s">
        <v>960</v>
      </c>
      <c r="G648" s="55"/>
      <c r="H648" s="55"/>
      <c r="I648" s="55"/>
      <c r="J648" s="55"/>
      <c r="K648" s="55"/>
      <c r="L648" s="55"/>
      <c r="M648" s="55"/>
      <c r="N648" s="55"/>
      <c r="O648" s="55"/>
      <c r="P648" s="55"/>
      <c r="Q648" s="55"/>
      <c r="R648" s="55"/>
      <c r="S648" s="55"/>
      <c r="T648" s="55"/>
      <c r="U648" s="55"/>
    </row>
    <row r="649" spans="1:21" x14ac:dyDescent="0.3">
      <c r="A649" s="55"/>
      <c r="B649" s="55"/>
      <c r="C649" s="55"/>
      <c r="D649" s="55"/>
      <c r="E649" s="55" t="s">
        <v>1703</v>
      </c>
      <c r="F649" s="55" t="s">
        <v>961</v>
      </c>
      <c r="G649" s="55"/>
      <c r="H649" s="55"/>
      <c r="I649" s="55"/>
      <c r="J649" s="55"/>
      <c r="K649" s="55"/>
      <c r="L649" s="55"/>
      <c r="M649" s="55"/>
      <c r="N649" s="55"/>
      <c r="O649" s="55"/>
      <c r="P649" s="55"/>
      <c r="Q649" s="55"/>
      <c r="R649" s="55"/>
      <c r="S649" s="55"/>
      <c r="T649" s="55"/>
      <c r="U649" s="55"/>
    </row>
    <row r="650" spans="1:21" x14ac:dyDescent="0.3">
      <c r="A650" s="55"/>
      <c r="B650" s="55"/>
      <c r="C650" s="55"/>
      <c r="D650" s="55"/>
      <c r="E650" s="55" t="s">
        <v>1705</v>
      </c>
      <c r="F650" s="55" t="s">
        <v>963</v>
      </c>
      <c r="G650" s="55"/>
      <c r="H650" s="55"/>
      <c r="I650" s="55"/>
      <c r="J650" s="55"/>
      <c r="K650" s="55"/>
      <c r="L650" s="55"/>
      <c r="M650" s="55"/>
      <c r="N650" s="55"/>
      <c r="O650" s="55"/>
      <c r="P650" s="55"/>
      <c r="Q650" s="55"/>
      <c r="R650" s="55"/>
      <c r="S650" s="55"/>
      <c r="T650" s="55"/>
      <c r="U650" s="55"/>
    </row>
    <row r="651" spans="1:21" x14ac:dyDescent="0.3">
      <c r="A651" s="55"/>
      <c r="B651" s="55"/>
      <c r="C651" s="55"/>
      <c r="D651" s="55"/>
      <c r="E651" s="55" t="s">
        <v>1707</v>
      </c>
      <c r="F651" s="55" t="s">
        <v>848</v>
      </c>
      <c r="G651" s="55"/>
      <c r="H651" s="55"/>
      <c r="I651" s="55"/>
      <c r="J651" s="55"/>
      <c r="K651" s="55"/>
      <c r="L651" s="55"/>
      <c r="M651" s="55"/>
      <c r="N651" s="55"/>
      <c r="O651" s="55"/>
      <c r="P651" s="55"/>
      <c r="Q651" s="55"/>
      <c r="R651" s="55"/>
      <c r="S651" s="55"/>
      <c r="T651" s="55"/>
      <c r="U651" s="55"/>
    </row>
    <row r="652" spans="1:21" x14ac:dyDescent="0.3">
      <c r="A652" s="55"/>
      <c r="B652" s="55"/>
      <c r="C652" s="55"/>
      <c r="D652" s="55"/>
      <c r="E652" s="55" t="s">
        <v>1709</v>
      </c>
      <c r="F652" s="55" t="s">
        <v>966</v>
      </c>
      <c r="G652" s="55"/>
      <c r="H652" s="55"/>
      <c r="I652" s="55"/>
      <c r="J652" s="55"/>
      <c r="K652" s="55"/>
      <c r="L652" s="55"/>
      <c r="M652" s="55"/>
      <c r="N652" s="55"/>
      <c r="O652" s="55"/>
      <c r="P652" s="55"/>
      <c r="Q652" s="55"/>
      <c r="R652" s="55"/>
      <c r="S652" s="55"/>
      <c r="T652" s="55"/>
      <c r="U652" s="55"/>
    </row>
    <row r="653" spans="1:21" x14ac:dyDescent="0.3">
      <c r="A653" s="55"/>
      <c r="B653" s="55"/>
      <c r="C653" s="55"/>
      <c r="D653" s="55"/>
      <c r="E653" s="55" t="s">
        <v>1711</v>
      </c>
      <c r="F653" s="55" t="s">
        <v>969</v>
      </c>
      <c r="G653" s="55"/>
      <c r="H653" s="55"/>
      <c r="I653" s="55"/>
      <c r="J653" s="55"/>
      <c r="K653" s="55"/>
      <c r="L653" s="55"/>
      <c r="M653" s="55"/>
      <c r="N653" s="55"/>
      <c r="O653" s="55"/>
      <c r="P653" s="55"/>
      <c r="Q653" s="55"/>
      <c r="R653" s="55"/>
      <c r="S653" s="55"/>
      <c r="T653" s="55"/>
      <c r="U653" s="55"/>
    </row>
    <row r="654" spans="1:21" x14ac:dyDescent="0.3">
      <c r="A654" s="55"/>
      <c r="B654" s="55"/>
      <c r="C654" s="55"/>
      <c r="D654" s="55"/>
      <c r="E654" s="55" t="s">
        <v>1713</v>
      </c>
      <c r="F654" s="55" t="s">
        <v>972</v>
      </c>
      <c r="G654" s="55"/>
      <c r="H654" s="55"/>
      <c r="I654" s="55"/>
      <c r="J654" s="55"/>
      <c r="K654" s="55"/>
      <c r="L654" s="55"/>
      <c r="M654" s="55"/>
      <c r="N654" s="55"/>
      <c r="O654" s="55"/>
      <c r="P654" s="55"/>
      <c r="Q654" s="55"/>
      <c r="R654" s="55"/>
      <c r="S654" s="55"/>
      <c r="T654" s="55"/>
      <c r="U654" s="55"/>
    </row>
    <row r="655" spans="1:21" x14ac:dyDescent="0.3">
      <c r="A655" s="55"/>
      <c r="B655" s="55"/>
      <c r="C655" s="55"/>
      <c r="D655" s="55"/>
      <c r="E655" s="55" t="s">
        <v>1715</v>
      </c>
      <c r="F655" s="55" t="s">
        <v>973</v>
      </c>
      <c r="G655" s="55"/>
      <c r="H655" s="55"/>
      <c r="I655" s="55"/>
      <c r="J655" s="55"/>
      <c r="K655" s="55"/>
      <c r="L655" s="55"/>
      <c r="M655" s="55"/>
      <c r="N655" s="55"/>
      <c r="O655" s="55"/>
      <c r="P655" s="55"/>
      <c r="Q655" s="55"/>
      <c r="R655" s="55"/>
      <c r="S655" s="55"/>
      <c r="T655" s="55"/>
      <c r="U655" s="55"/>
    </row>
    <row r="656" spans="1:21" x14ac:dyDescent="0.3">
      <c r="A656" s="55"/>
      <c r="B656" s="55"/>
      <c r="C656" s="55"/>
      <c r="D656" s="55"/>
      <c r="E656" s="55" t="s">
        <v>1717</v>
      </c>
      <c r="F656" s="55" t="s">
        <v>975</v>
      </c>
      <c r="G656" s="55"/>
      <c r="H656" s="55"/>
      <c r="I656" s="55"/>
      <c r="J656" s="55"/>
      <c r="K656" s="55"/>
      <c r="L656" s="55"/>
      <c r="M656" s="55"/>
      <c r="N656" s="55"/>
      <c r="O656" s="55"/>
      <c r="P656" s="55"/>
      <c r="Q656" s="55"/>
      <c r="R656" s="55"/>
      <c r="S656" s="55"/>
      <c r="T656" s="55"/>
      <c r="U656" s="55"/>
    </row>
    <row r="657" spans="1:21" x14ac:dyDescent="0.3">
      <c r="A657" s="55"/>
      <c r="B657" s="55"/>
      <c r="C657" s="55"/>
      <c r="D657" s="55"/>
      <c r="E657" s="55" t="s">
        <v>1719</v>
      </c>
      <c r="F657" s="55" t="s">
        <v>976</v>
      </c>
      <c r="G657" s="55"/>
      <c r="H657" s="55"/>
      <c r="I657" s="55"/>
      <c r="J657" s="55"/>
      <c r="K657" s="55"/>
      <c r="L657" s="55"/>
      <c r="M657" s="55"/>
      <c r="N657" s="55"/>
      <c r="O657" s="55"/>
      <c r="P657" s="55"/>
      <c r="Q657" s="55"/>
      <c r="R657" s="55"/>
      <c r="S657" s="55"/>
      <c r="T657" s="55"/>
      <c r="U657" s="55"/>
    </row>
    <row r="658" spans="1:21" x14ac:dyDescent="0.3">
      <c r="A658" s="55"/>
      <c r="B658" s="55"/>
      <c r="C658" s="55"/>
      <c r="D658" s="55"/>
      <c r="E658" s="55" t="s">
        <v>1721</v>
      </c>
      <c r="F658" s="55" t="s">
        <v>978</v>
      </c>
      <c r="G658" s="55"/>
      <c r="H658" s="55"/>
      <c r="I658" s="55"/>
      <c r="J658" s="55"/>
      <c r="K658" s="55"/>
      <c r="L658" s="55"/>
      <c r="M658" s="55"/>
      <c r="N658" s="55"/>
      <c r="O658" s="55"/>
      <c r="P658" s="55"/>
      <c r="Q658" s="55"/>
      <c r="R658" s="55"/>
      <c r="S658" s="55"/>
      <c r="T658" s="55"/>
      <c r="U658" s="55"/>
    </row>
    <row r="659" spans="1:21" x14ac:dyDescent="0.3">
      <c r="A659" s="55"/>
      <c r="B659" s="55"/>
      <c r="C659" s="55"/>
      <c r="D659" s="55"/>
      <c r="E659" s="55" t="s">
        <v>1723</v>
      </c>
      <c r="F659" s="55" t="s">
        <v>979</v>
      </c>
      <c r="G659" s="55"/>
      <c r="H659" s="55"/>
      <c r="I659" s="55"/>
      <c r="J659" s="55"/>
      <c r="K659" s="55"/>
      <c r="L659" s="55"/>
      <c r="M659" s="55"/>
      <c r="N659" s="55"/>
      <c r="O659" s="55"/>
      <c r="P659" s="55"/>
      <c r="Q659" s="55"/>
      <c r="R659" s="55"/>
      <c r="S659" s="55"/>
      <c r="T659" s="55"/>
      <c r="U659" s="55"/>
    </row>
    <row r="660" spans="1:21" x14ac:dyDescent="0.3">
      <c r="A660" s="55"/>
      <c r="B660" s="55"/>
      <c r="C660" s="55"/>
      <c r="D660" s="55"/>
      <c r="E660" s="55" t="s">
        <v>1725</v>
      </c>
      <c r="F660" s="55" t="s">
        <v>981</v>
      </c>
      <c r="G660" s="55"/>
      <c r="H660" s="55"/>
      <c r="I660" s="55"/>
      <c r="J660" s="55"/>
      <c r="K660" s="55"/>
      <c r="L660" s="55"/>
      <c r="M660" s="55"/>
      <c r="N660" s="55"/>
      <c r="O660" s="55"/>
      <c r="P660" s="55"/>
      <c r="Q660" s="55"/>
      <c r="R660" s="55"/>
      <c r="S660" s="55"/>
      <c r="T660" s="55"/>
      <c r="U660" s="55"/>
    </row>
    <row r="661" spans="1:21" x14ac:dyDescent="0.3">
      <c r="A661" s="55"/>
      <c r="B661" s="55"/>
      <c r="C661" s="55"/>
      <c r="D661" s="55"/>
      <c r="E661" s="55" t="s">
        <v>1727</v>
      </c>
      <c r="F661" s="55" t="s">
        <v>983</v>
      </c>
      <c r="G661" s="55"/>
      <c r="H661" s="55"/>
      <c r="I661" s="55"/>
      <c r="J661" s="55"/>
      <c r="K661" s="55"/>
      <c r="L661" s="55"/>
      <c r="M661" s="55"/>
      <c r="N661" s="55"/>
      <c r="O661" s="55"/>
      <c r="P661" s="55"/>
      <c r="Q661" s="55"/>
      <c r="R661" s="55"/>
      <c r="S661" s="55"/>
      <c r="T661" s="55"/>
      <c r="U661" s="55"/>
    </row>
    <row r="662" spans="1:21" x14ac:dyDescent="0.3">
      <c r="A662" s="55"/>
      <c r="B662" s="55"/>
      <c r="C662" s="55"/>
      <c r="D662" s="55"/>
      <c r="E662" s="55" t="s">
        <v>1729</v>
      </c>
      <c r="F662" s="55" t="s">
        <v>985</v>
      </c>
      <c r="G662" s="55"/>
      <c r="H662" s="55"/>
      <c r="I662" s="55"/>
      <c r="J662" s="55"/>
      <c r="K662" s="55"/>
      <c r="L662" s="55"/>
      <c r="M662" s="55"/>
      <c r="N662" s="55"/>
      <c r="O662" s="55"/>
      <c r="P662" s="55"/>
      <c r="Q662" s="55"/>
      <c r="R662" s="55"/>
      <c r="S662" s="55"/>
      <c r="T662" s="55"/>
      <c r="U662" s="55"/>
    </row>
    <row r="663" spans="1:21" x14ac:dyDescent="0.3">
      <c r="A663" s="55"/>
      <c r="B663" s="55"/>
      <c r="C663" s="55"/>
      <c r="D663" s="55"/>
      <c r="E663" s="55" t="s">
        <v>1731</v>
      </c>
      <c r="F663" s="55" t="s">
        <v>987</v>
      </c>
      <c r="G663" s="55"/>
      <c r="H663" s="55"/>
      <c r="I663" s="55"/>
      <c r="J663" s="55"/>
      <c r="K663" s="55"/>
      <c r="L663" s="55"/>
      <c r="M663" s="55"/>
      <c r="N663" s="55"/>
      <c r="O663" s="55"/>
      <c r="P663" s="55"/>
      <c r="Q663" s="55"/>
      <c r="R663" s="55"/>
      <c r="S663" s="55"/>
      <c r="T663" s="55"/>
      <c r="U663" s="55"/>
    </row>
    <row r="664" spans="1:21" x14ac:dyDescent="0.3">
      <c r="A664" s="55"/>
      <c r="B664" s="55"/>
      <c r="C664" s="55"/>
      <c r="D664" s="55"/>
      <c r="E664" s="55" t="s">
        <v>1733</v>
      </c>
      <c r="F664" s="55" t="s">
        <v>989</v>
      </c>
      <c r="G664" s="55"/>
      <c r="H664" s="55"/>
      <c r="I664" s="55"/>
      <c r="J664" s="55"/>
      <c r="K664" s="55"/>
      <c r="L664" s="55"/>
      <c r="M664" s="55"/>
      <c r="N664" s="55"/>
      <c r="O664" s="55"/>
      <c r="P664" s="55"/>
      <c r="Q664" s="55"/>
      <c r="R664" s="55"/>
      <c r="S664" s="55"/>
      <c r="T664" s="55"/>
      <c r="U664" s="55"/>
    </row>
    <row r="665" spans="1:21" x14ac:dyDescent="0.3">
      <c r="A665" s="55"/>
      <c r="B665" s="55"/>
      <c r="C665" s="55"/>
      <c r="D665" s="55"/>
      <c r="E665" s="55" t="s">
        <v>1735</v>
      </c>
      <c r="F665" s="55" t="s">
        <v>805</v>
      </c>
      <c r="G665" s="55"/>
      <c r="H665" s="55"/>
      <c r="I665" s="55"/>
      <c r="J665" s="55"/>
      <c r="K665" s="55"/>
      <c r="L665" s="55"/>
      <c r="M665" s="55"/>
      <c r="N665" s="55"/>
      <c r="O665" s="55"/>
      <c r="P665" s="55"/>
      <c r="Q665" s="55"/>
      <c r="R665" s="55"/>
      <c r="S665" s="55"/>
      <c r="T665" s="55"/>
      <c r="U665" s="55"/>
    </row>
    <row r="666" spans="1:21" x14ac:dyDescent="0.3">
      <c r="A666" s="55"/>
      <c r="B666" s="55"/>
      <c r="C666" s="55"/>
      <c r="D666" s="55"/>
      <c r="E666" s="55" t="s">
        <v>1737</v>
      </c>
      <c r="F666" s="55" t="s">
        <v>991</v>
      </c>
      <c r="G666" s="55"/>
      <c r="H666" s="55"/>
      <c r="I666" s="55"/>
      <c r="J666" s="55"/>
      <c r="K666" s="55"/>
      <c r="L666" s="55"/>
      <c r="M666" s="55"/>
      <c r="N666" s="55"/>
      <c r="O666" s="55"/>
      <c r="P666" s="55"/>
      <c r="Q666" s="55"/>
      <c r="R666" s="55"/>
      <c r="S666" s="55"/>
      <c r="T666" s="55"/>
      <c r="U666" s="55"/>
    </row>
    <row r="667" spans="1:21" x14ac:dyDescent="0.3">
      <c r="A667" s="55"/>
      <c r="B667" s="55"/>
      <c r="C667" s="55"/>
      <c r="D667" s="55"/>
      <c r="E667" s="55" t="s">
        <v>1739</v>
      </c>
      <c r="F667" s="55" t="s">
        <v>880</v>
      </c>
      <c r="G667" s="55"/>
      <c r="H667" s="55"/>
      <c r="I667" s="55"/>
      <c r="J667" s="55"/>
      <c r="K667" s="55"/>
      <c r="L667" s="55"/>
      <c r="M667" s="55"/>
      <c r="N667" s="55"/>
      <c r="O667" s="55"/>
      <c r="P667" s="55"/>
      <c r="Q667" s="55"/>
      <c r="R667" s="55"/>
      <c r="S667" s="55"/>
      <c r="T667" s="55"/>
      <c r="U667" s="55"/>
    </row>
    <row r="668" spans="1:21" x14ac:dyDescent="0.3">
      <c r="A668" s="55"/>
      <c r="B668" s="55"/>
      <c r="C668" s="55"/>
      <c r="D668" s="55"/>
      <c r="E668" s="55" t="s">
        <v>1741</v>
      </c>
      <c r="F668" s="55" t="s">
        <v>993</v>
      </c>
      <c r="G668" s="55"/>
      <c r="H668" s="55"/>
      <c r="I668" s="55"/>
      <c r="J668" s="55"/>
      <c r="K668" s="55"/>
      <c r="L668" s="55"/>
      <c r="M668" s="55"/>
      <c r="N668" s="55"/>
      <c r="O668" s="55"/>
      <c r="P668" s="55"/>
      <c r="Q668" s="55"/>
      <c r="R668" s="55"/>
      <c r="S668" s="55"/>
      <c r="T668" s="55"/>
      <c r="U668" s="55"/>
    </row>
    <row r="669" spans="1:21" x14ac:dyDescent="0.3">
      <c r="A669" s="55"/>
      <c r="B669" s="55"/>
      <c r="C669" s="55"/>
      <c r="D669" s="55"/>
      <c r="E669" s="55" t="s">
        <v>1743</v>
      </c>
      <c r="F669" s="55" t="s">
        <v>995</v>
      </c>
      <c r="G669" s="55"/>
      <c r="H669" s="55"/>
      <c r="I669" s="55"/>
      <c r="J669" s="55"/>
      <c r="K669" s="55"/>
      <c r="L669" s="55"/>
      <c r="M669" s="55"/>
      <c r="N669" s="55"/>
      <c r="O669" s="55"/>
      <c r="P669" s="55"/>
      <c r="Q669" s="55"/>
      <c r="R669" s="55"/>
      <c r="S669" s="55"/>
      <c r="T669" s="55"/>
      <c r="U669" s="55"/>
    </row>
    <row r="670" spans="1:21" x14ac:dyDescent="0.3">
      <c r="A670" s="55"/>
      <c r="B670" s="55"/>
      <c r="C670" s="55"/>
      <c r="D670" s="55"/>
      <c r="E670" s="55" t="s">
        <v>1745</v>
      </c>
      <c r="F670" s="55" t="s">
        <v>997</v>
      </c>
      <c r="G670" s="55"/>
      <c r="H670" s="55"/>
      <c r="I670" s="55"/>
      <c r="J670" s="55"/>
      <c r="K670" s="55"/>
      <c r="L670" s="55"/>
      <c r="M670" s="55"/>
      <c r="N670" s="55"/>
      <c r="O670" s="55"/>
      <c r="P670" s="55"/>
      <c r="Q670" s="55"/>
      <c r="R670" s="55"/>
      <c r="S670" s="55"/>
      <c r="T670" s="55"/>
      <c r="U670" s="55"/>
    </row>
    <row r="671" spans="1:21" x14ac:dyDescent="0.3">
      <c r="A671" s="55"/>
      <c r="B671" s="55"/>
      <c r="C671" s="55"/>
      <c r="D671" s="55"/>
      <c r="E671" s="55" t="s">
        <v>1747</v>
      </c>
      <c r="F671" s="55" t="s">
        <v>999</v>
      </c>
      <c r="G671" s="55"/>
      <c r="H671" s="55"/>
      <c r="I671" s="55"/>
      <c r="J671" s="55"/>
      <c r="K671" s="55"/>
      <c r="L671" s="55"/>
      <c r="M671" s="55"/>
      <c r="N671" s="55"/>
      <c r="O671" s="55"/>
      <c r="P671" s="55"/>
      <c r="Q671" s="55"/>
      <c r="R671" s="55"/>
      <c r="S671" s="55"/>
      <c r="T671" s="55"/>
      <c r="U671" s="55"/>
    </row>
    <row r="672" spans="1:21" x14ac:dyDescent="0.3">
      <c r="A672" s="55"/>
      <c r="B672" s="55"/>
      <c r="C672" s="55"/>
      <c r="D672" s="55"/>
      <c r="E672" s="55" t="s">
        <v>1749</v>
      </c>
      <c r="F672" s="55" t="s">
        <v>1001</v>
      </c>
      <c r="G672" s="55"/>
      <c r="H672" s="55"/>
      <c r="I672" s="55"/>
      <c r="J672" s="55"/>
      <c r="K672" s="55"/>
      <c r="L672" s="55"/>
      <c r="M672" s="55"/>
      <c r="N672" s="55"/>
      <c r="O672" s="55"/>
      <c r="P672" s="55"/>
      <c r="Q672" s="55"/>
      <c r="R672" s="55"/>
      <c r="S672" s="55"/>
      <c r="T672" s="55"/>
      <c r="U672" s="55"/>
    </row>
    <row r="673" spans="1:21" x14ac:dyDescent="0.3">
      <c r="A673" s="55"/>
      <c r="B673" s="55"/>
      <c r="C673" s="55"/>
      <c r="D673" s="55"/>
      <c r="E673" s="55" t="s">
        <v>1751</v>
      </c>
      <c r="F673" s="55" t="s">
        <v>1003</v>
      </c>
      <c r="G673" s="55"/>
      <c r="H673" s="55"/>
      <c r="I673" s="55"/>
      <c r="J673" s="55"/>
      <c r="K673" s="55"/>
      <c r="L673" s="55"/>
      <c r="M673" s="55"/>
      <c r="N673" s="55"/>
      <c r="O673" s="55"/>
      <c r="P673" s="55"/>
      <c r="Q673" s="55"/>
      <c r="R673" s="55"/>
      <c r="S673" s="55"/>
      <c r="T673" s="55"/>
      <c r="U673" s="55"/>
    </row>
    <row r="674" spans="1:21" x14ac:dyDescent="0.3">
      <c r="A674" s="55"/>
      <c r="B674" s="55"/>
      <c r="C674" s="55"/>
      <c r="D674" s="55"/>
      <c r="E674" s="55" t="s">
        <v>1753</v>
      </c>
      <c r="F674" s="55" t="s">
        <v>1004</v>
      </c>
      <c r="G674" s="55"/>
      <c r="H674" s="55"/>
      <c r="I674" s="55"/>
      <c r="J674" s="55"/>
      <c r="K674" s="55"/>
      <c r="L674" s="55"/>
      <c r="M674" s="55"/>
      <c r="N674" s="55"/>
      <c r="O674" s="55"/>
      <c r="P674" s="55"/>
      <c r="Q674" s="55"/>
      <c r="R674" s="55"/>
      <c r="S674" s="55"/>
      <c r="T674" s="55"/>
      <c r="U674" s="55"/>
    </row>
    <row r="675" spans="1:21" x14ac:dyDescent="0.3">
      <c r="A675" s="55"/>
      <c r="B675" s="55"/>
      <c r="C675" s="55"/>
      <c r="D675" s="55"/>
      <c r="E675" s="55" t="s">
        <v>1755</v>
      </c>
      <c r="F675" s="55" t="s">
        <v>1005</v>
      </c>
      <c r="G675" s="55"/>
      <c r="H675" s="55"/>
      <c r="I675" s="55"/>
      <c r="J675" s="55"/>
      <c r="K675" s="55"/>
      <c r="L675" s="55"/>
      <c r="M675" s="55"/>
      <c r="N675" s="55"/>
      <c r="O675" s="55"/>
      <c r="P675" s="55"/>
      <c r="Q675" s="55"/>
      <c r="R675" s="55"/>
      <c r="S675" s="55"/>
      <c r="T675" s="55"/>
      <c r="U675" s="55"/>
    </row>
    <row r="676" spans="1:21" x14ac:dyDescent="0.3">
      <c r="A676" s="55"/>
      <c r="B676" s="55"/>
      <c r="C676" s="55"/>
      <c r="D676" s="55"/>
      <c r="E676" s="55" t="s">
        <v>1757</v>
      </c>
      <c r="F676" s="55" t="s">
        <v>1007</v>
      </c>
      <c r="G676" s="55"/>
      <c r="H676" s="55"/>
      <c r="I676" s="55"/>
      <c r="J676" s="55"/>
      <c r="K676" s="55"/>
      <c r="L676" s="55"/>
      <c r="M676" s="55"/>
      <c r="N676" s="55"/>
      <c r="O676" s="55"/>
      <c r="P676" s="55"/>
      <c r="Q676" s="55"/>
      <c r="R676" s="55"/>
      <c r="S676" s="55"/>
      <c r="T676" s="55"/>
      <c r="U676" s="55"/>
    </row>
    <row r="677" spans="1:21" x14ac:dyDescent="0.3">
      <c r="A677" s="55"/>
      <c r="B677" s="55"/>
      <c r="C677" s="55"/>
      <c r="D677" s="55"/>
      <c r="E677" s="55" t="s">
        <v>1759</v>
      </c>
      <c r="F677" s="55" t="s">
        <v>1009</v>
      </c>
      <c r="G677" s="55"/>
      <c r="H677" s="55"/>
      <c r="I677" s="55"/>
      <c r="J677" s="55"/>
      <c r="K677" s="55"/>
      <c r="L677" s="55"/>
      <c r="M677" s="55"/>
      <c r="N677" s="55"/>
      <c r="O677" s="55"/>
      <c r="P677" s="55"/>
      <c r="Q677" s="55"/>
      <c r="R677" s="55"/>
      <c r="S677" s="55"/>
      <c r="T677" s="55"/>
      <c r="U677" s="55"/>
    </row>
    <row r="678" spans="1:21" x14ac:dyDescent="0.3">
      <c r="A678" s="55"/>
      <c r="B678" s="55"/>
      <c r="C678" s="55"/>
      <c r="D678" s="55"/>
      <c r="E678" s="55" t="s">
        <v>1761</v>
      </c>
      <c r="F678" s="55" t="s">
        <v>680</v>
      </c>
      <c r="G678" s="55"/>
      <c r="H678" s="55"/>
      <c r="I678" s="55"/>
      <c r="J678" s="55"/>
      <c r="K678" s="55"/>
      <c r="L678" s="55"/>
      <c r="M678" s="55"/>
      <c r="N678" s="55"/>
      <c r="O678" s="55"/>
      <c r="P678" s="55"/>
      <c r="Q678" s="55"/>
      <c r="R678" s="55"/>
      <c r="S678" s="55"/>
      <c r="T678" s="55"/>
      <c r="U678" s="55"/>
    </row>
    <row r="679" spans="1:21" x14ac:dyDescent="0.3">
      <c r="A679" s="55"/>
      <c r="B679" s="55"/>
      <c r="C679" s="55"/>
      <c r="D679" s="55"/>
      <c r="E679" s="55" t="s">
        <v>1763</v>
      </c>
      <c r="F679" s="55" t="s">
        <v>1010</v>
      </c>
      <c r="G679" s="55"/>
      <c r="H679" s="55"/>
      <c r="I679" s="55"/>
      <c r="J679" s="55"/>
      <c r="K679" s="55"/>
      <c r="L679" s="55"/>
      <c r="M679" s="55"/>
      <c r="N679" s="55"/>
      <c r="O679" s="55"/>
      <c r="P679" s="55"/>
      <c r="Q679" s="55"/>
      <c r="R679" s="55"/>
      <c r="S679" s="55"/>
      <c r="T679" s="55"/>
      <c r="U679" s="55"/>
    </row>
    <row r="680" spans="1:21" x14ac:dyDescent="0.3">
      <c r="A680" s="55"/>
      <c r="B680" s="55"/>
      <c r="C680" s="55"/>
      <c r="D680" s="55"/>
      <c r="E680" s="55" t="s">
        <v>1765</v>
      </c>
      <c r="F680" s="55" t="s">
        <v>699</v>
      </c>
      <c r="G680" s="55"/>
      <c r="H680" s="55"/>
      <c r="I680" s="55"/>
      <c r="J680" s="55"/>
      <c r="K680" s="55"/>
      <c r="L680" s="55"/>
      <c r="M680" s="55"/>
      <c r="N680" s="55"/>
      <c r="O680" s="55"/>
      <c r="P680" s="55"/>
      <c r="Q680" s="55"/>
      <c r="R680" s="55"/>
      <c r="S680" s="55"/>
      <c r="T680" s="55"/>
      <c r="U680" s="55"/>
    </row>
    <row r="681" spans="1:21" x14ac:dyDescent="0.3">
      <c r="A681" s="55"/>
      <c r="B681" s="55"/>
      <c r="C681" s="55"/>
      <c r="D681" s="55"/>
      <c r="E681" s="55" t="s">
        <v>1767</v>
      </c>
      <c r="F681" s="55" t="s">
        <v>659</v>
      </c>
      <c r="G681" s="55"/>
      <c r="H681" s="55"/>
      <c r="I681" s="55"/>
      <c r="J681" s="55"/>
      <c r="K681" s="55"/>
      <c r="L681" s="55"/>
      <c r="M681" s="55"/>
      <c r="N681" s="55"/>
      <c r="O681" s="55"/>
      <c r="P681" s="55"/>
      <c r="Q681" s="55"/>
      <c r="R681" s="55"/>
      <c r="S681" s="55"/>
      <c r="T681" s="55"/>
      <c r="U681" s="55"/>
    </row>
    <row r="682" spans="1:21" x14ac:dyDescent="0.3">
      <c r="A682" s="55"/>
      <c r="B682" s="55"/>
      <c r="C682" s="55"/>
      <c r="D682" s="55"/>
      <c r="E682" s="55" t="s">
        <v>1769</v>
      </c>
      <c r="F682" s="55" t="s">
        <v>707</v>
      </c>
      <c r="G682" s="55"/>
      <c r="H682" s="55"/>
      <c r="I682" s="55"/>
      <c r="J682" s="55"/>
      <c r="K682" s="55"/>
      <c r="L682" s="55"/>
      <c r="M682" s="55"/>
      <c r="N682" s="55"/>
      <c r="O682" s="55"/>
      <c r="P682" s="55"/>
      <c r="Q682" s="55"/>
      <c r="R682" s="55"/>
      <c r="S682" s="55"/>
      <c r="T682" s="55"/>
      <c r="U682" s="55"/>
    </row>
    <row r="683" spans="1:21" x14ac:dyDescent="0.3">
      <c r="A683" s="55"/>
      <c r="B683" s="55"/>
      <c r="C683" s="55"/>
      <c r="D683" s="55"/>
      <c r="E683" s="55" t="s">
        <v>1771</v>
      </c>
      <c r="F683" s="55" t="s">
        <v>1014</v>
      </c>
      <c r="G683" s="55"/>
      <c r="H683" s="55"/>
      <c r="I683" s="55"/>
      <c r="J683" s="55"/>
      <c r="K683" s="55"/>
      <c r="L683" s="55"/>
      <c r="M683" s="55"/>
      <c r="N683" s="55"/>
      <c r="O683" s="55"/>
      <c r="P683" s="55"/>
      <c r="Q683" s="55"/>
      <c r="R683" s="55"/>
      <c r="S683" s="55"/>
      <c r="T683" s="55"/>
      <c r="U683" s="55"/>
    </row>
    <row r="684" spans="1:21" x14ac:dyDescent="0.3">
      <c r="A684" s="55"/>
      <c r="B684" s="55"/>
      <c r="C684" s="55"/>
      <c r="D684" s="55"/>
      <c r="E684" s="55" t="s">
        <v>1773</v>
      </c>
      <c r="F684" s="55" t="s">
        <v>750</v>
      </c>
      <c r="G684" s="55"/>
      <c r="H684" s="55"/>
      <c r="I684" s="55"/>
      <c r="J684" s="55"/>
      <c r="K684" s="55"/>
      <c r="L684" s="55"/>
      <c r="M684" s="55"/>
      <c r="N684" s="55"/>
      <c r="O684" s="55"/>
      <c r="P684" s="55"/>
      <c r="Q684" s="55"/>
      <c r="R684" s="55"/>
      <c r="S684" s="55"/>
      <c r="T684" s="55"/>
      <c r="U684" s="55"/>
    </row>
    <row r="685" spans="1:21" x14ac:dyDescent="0.3">
      <c r="A685" s="55"/>
      <c r="B685" s="55"/>
      <c r="C685" s="55"/>
      <c r="D685" s="55"/>
      <c r="E685" s="55" t="s">
        <v>1775</v>
      </c>
      <c r="F685" s="55" t="s">
        <v>1015</v>
      </c>
      <c r="G685" s="55"/>
      <c r="H685" s="55"/>
      <c r="I685" s="55"/>
      <c r="J685" s="55"/>
      <c r="K685" s="55"/>
      <c r="L685" s="55"/>
      <c r="M685" s="55"/>
      <c r="N685" s="55"/>
      <c r="O685" s="55"/>
      <c r="P685" s="55"/>
      <c r="Q685" s="55"/>
      <c r="R685" s="55"/>
      <c r="S685" s="55"/>
      <c r="T685" s="55"/>
      <c r="U685" s="55"/>
    </row>
    <row r="686" spans="1:21" x14ac:dyDescent="0.3">
      <c r="A686" s="55"/>
      <c r="B686" s="55"/>
      <c r="C686" s="55"/>
      <c r="D686" s="55"/>
      <c r="E686" s="55" t="s">
        <v>1777</v>
      </c>
      <c r="F686" s="55" t="s">
        <v>563</v>
      </c>
      <c r="G686" s="55"/>
      <c r="H686" s="55"/>
      <c r="I686" s="55"/>
      <c r="J686" s="55"/>
      <c r="K686" s="55"/>
      <c r="L686" s="55"/>
      <c r="M686" s="55"/>
      <c r="N686" s="55"/>
      <c r="O686" s="55"/>
      <c r="P686" s="55"/>
      <c r="Q686" s="55"/>
      <c r="R686" s="55"/>
      <c r="S686" s="55"/>
      <c r="T686" s="55"/>
      <c r="U686" s="55"/>
    </row>
    <row r="687" spans="1:21" x14ac:dyDescent="0.3">
      <c r="A687" s="55"/>
      <c r="B687" s="55"/>
      <c r="C687" s="55"/>
      <c r="D687" s="55"/>
      <c r="E687" s="55" t="s">
        <v>1779</v>
      </c>
      <c r="F687" s="55" t="s">
        <v>426</v>
      </c>
      <c r="G687" s="55"/>
      <c r="H687" s="55"/>
      <c r="I687" s="55"/>
      <c r="J687" s="55"/>
      <c r="K687" s="55"/>
      <c r="L687" s="55"/>
      <c r="M687" s="55"/>
      <c r="N687" s="55"/>
      <c r="O687" s="55"/>
      <c r="P687" s="55"/>
      <c r="Q687" s="55"/>
      <c r="R687" s="55"/>
      <c r="S687" s="55"/>
      <c r="T687" s="55"/>
      <c r="U687" s="55"/>
    </row>
    <row r="688" spans="1:21" x14ac:dyDescent="0.3">
      <c r="A688" s="55"/>
      <c r="B688" s="55"/>
      <c r="C688" s="55"/>
      <c r="D688" s="55"/>
      <c r="E688" s="55" t="s">
        <v>1781</v>
      </c>
      <c r="F688" s="55" t="s">
        <v>971</v>
      </c>
      <c r="G688" s="55"/>
      <c r="H688" s="55"/>
      <c r="I688" s="55"/>
      <c r="J688" s="55"/>
      <c r="K688" s="55"/>
      <c r="L688" s="55"/>
      <c r="M688" s="55"/>
      <c r="N688" s="55"/>
      <c r="O688" s="55"/>
      <c r="P688" s="55"/>
      <c r="Q688" s="55"/>
      <c r="R688" s="55"/>
      <c r="S688" s="55"/>
      <c r="T688" s="55"/>
      <c r="U688" s="55"/>
    </row>
    <row r="689" spans="1:21" x14ac:dyDescent="0.3">
      <c r="A689" s="55"/>
      <c r="B689" s="55"/>
      <c r="C689" s="55"/>
      <c r="D689" s="55"/>
      <c r="E689" s="55" t="s">
        <v>1783</v>
      </c>
      <c r="F689" s="55" t="s">
        <v>1017</v>
      </c>
      <c r="G689" s="55"/>
      <c r="H689" s="55"/>
      <c r="I689" s="55"/>
      <c r="J689" s="55"/>
      <c r="K689" s="55"/>
      <c r="L689" s="55"/>
      <c r="M689" s="55"/>
      <c r="N689" s="55"/>
      <c r="O689" s="55"/>
      <c r="P689" s="55"/>
      <c r="Q689" s="55"/>
      <c r="R689" s="55"/>
      <c r="S689" s="55"/>
      <c r="T689" s="55"/>
      <c r="U689" s="55"/>
    </row>
    <row r="690" spans="1:21" x14ac:dyDescent="0.3">
      <c r="A690" s="55"/>
      <c r="B690" s="55"/>
      <c r="C690" s="55"/>
      <c r="D690" s="55"/>
      <c r="E690" s="55" t="s">
        <v>1785</v>
      </c>
      <c r="F690" s="55" t="s">
        <v>1019</v>
      </c>
      <c r="G690" s="55"/>
      <c r="H690" s="55"/>
      <c r="I690" s="55"/>
      <c r="J690" s="55"/>
      <c r="K690" s="55"/>
      <c r="L690" s="55"/>
      <c r="M690" s="55"/>
      <c r="N690" s="55"/>
      <c r="O690" s="55"/>
      <c r="P690" s="55"/>
      <c r="Q690" s="55"/>
      <c r="R690" s="55"/>
      <c r="S690" s="55"/>
      <c r="T690" s="55"/>
      <c r="U690" s="55"/>
    </row>
    <row r="691" spans="1:21" x14ac:dyDescent="0.3">
      <c r="A691" s="55"/>
      <c r="B691" s="55"/>
      <c r="C691" s="55"/>
      <c r="D691" s="55"/>
      <c r="E691" s="55" t="s">
        <v>1787</v>
      </c>
      <c r="F691" s="55" t="s">
        <v>1021</v>
      </c>
      <c r="G691" s="55"/>
      <c r="H691" s="55"/>
      <c r="I691" s="55"/>
      <c r="J691" s="55"/>
      <c r="K691" s="55"/>
      <c r="L691" s="55"/>
      <c r="M691" s="55"/>
      <c r="N691" s="55"/>
      <c r="O691" s="55"/>
      <c r="P691" s="55"/>
      <c r="Q691" s="55"/>
      <c r="R691" s="55"/>
      <c r="S691" s="55"/>
      <c r="T691" s="55"/>
      <c r="U691" s="55"/>
    </row>
    <row r="692" spans="1:21" x14ac:dyDescent="0.3">
      <c r="A692" s="55"/>
      <c r="B692" s="55"/>
      <c r="C692" s="55"/>
      <c r="D692" s="55"/>
      <c r="E692" s="55" t="s">
        <v>1789</v>
      </c>
      <c r="F692" s="55" t="s">
        <v>931</v>
      </c>
      <c r="G692" s="55"/>
      <c r="H692" s="55"/>
      <c r="I692" s="55"/>
      <c r="J692" s="55"/>
      <c r="K692" s="55"/>
      <c r="L692" s="55"/>
      <c r="M692" s="55"/>
      <c r="N692" s="55"/>
      <c r="O692" s="55"/>
      <c r="P692" s="55"/>
      <c r="Q692" s="55"/>
      <c r="R692" s="55"/>
      <c r="S692" s="55"/>
      <c r="T692" s="55"/>
      <c r="U692" s="55"/>
    </row>
    <row r="693" spans="1:21" x14ac:dyDescent="0.3">
      <c r="A693" s="55"/>
      <c r="B693" s="55"/>
      <c r="C693" s="55"/>
      <c r="D693" s="55"/>
      <c r="E693" s="55" t="s">
        <v>1791</v>
      </c>
      <c r="F693" s="55" t="s">
        <v>1024</v>
      </c>
      <c r="G693" s="55"/>
      <c r="H693" s="55"/>
      <c r="I693" s="55"/>
      <c r="J693" s="55"/>
      <c r="K693" s="55"/>
      <c r="L693" s="55"/>
      <c r="M693" s="55"/>
      <c r="N693" s="55"/>
      <c r="O693" s="55"/>
      <c r="P693" s="55"/>
      <c r="Q693" s="55"/>
      <c r="R693" s="55"/>
      <c r="S693" s="55"/>
      <c r="T693" s="55"/>
      <c r="U693" s="55"/>
    </row>
    <row r="694" spans="1:21" x14ac:dyDescent="0.3">
      <c r="A694" s="55"/>
      <c r="B694" s="55"/>
      <c r="C694" s="55"/>
      <c r="D694" s="55"/>
      <c r="E694" s="55" t="s">
        <v>1793</v>
      </c>
      <c r="F694" s="55" t="s">
        <v>1026</v>
      </c>
      <c r="G694" s="55"/>
      <c r="H694" s="55"/>
      <c r="I694" s="55"/>
      <c r="J694" s="55"/>
      <c r="K694" s="55"/>
      <c r="L694" s="55"/>
      <c r="M694" s="55"/>
      <c r="N694" s="55"/>
      <c r="O694" s="55"/>
      <c r="P694" s="55"/>
      <c r="Q694" s="55"/>
      <c r="R694" s="55"/>
      <c r="S694" s="55"/>
      <c r="T694" s="55"/>
      <c r="U694" s="55"/>
    </row>
    <row r="695" spans="1:21" x14ac:dyDescent="0.3">
      <c r="A695" s="55"/>
      <c r="B695" s="55"/>
      <c r="C695" s="55"/>
      <c r="D695" s="55"/>
      <c r="E695" s="55" t="s">
        <v>1795</v>
      </c>
      <c r="F695" s="55" t="s">
        <v>1027</v>
      </c>
      <c r="G695" s="55"/>
      <c r="H695" s="55"/>
      <c r="I695" s="55"/>
      <c r="J695" s="55"/>
      <c r="K695" s="55"/>
      <c r="L695" s="55"/>
      <c r="M695" s="55"/>
      <c r="N695" s="55"/>
      <c r="O695" s="55"/>
      <c r="P695" s="55"/>
      <c r="Q695" s="55"/>
      <c r="R695" s="55"/>
      <c r="S695" s="55"/>
      <c r="T695" s="55"/>
      <c r="U695" s="55"/>
    </row>
    <row r="696" spans="1:21" x14ac:dyDescent="0.3">
      <c r="A696" s="55"/>
      <c r="B696" s="55"/>
      <c r="C696" s="55"/>
      <c r="D696" s="55"/>
      <c r="E696" s="55" t="s">
        <v>1797</v>
      </c>
      <c r="F696" s="55" t="s">
        <v>1029</v>
      </c>
      <c r="G696" s="55"/>
      <c r="H696" s="55"/>
      <c r="I696" s="55"/>
      <c r="J696" s="55"/>
      <c r="K696" s="55"/>
      <c r="L696" s="55"/>
      <c r="M696" s="55"/>
      <c r="N696" s="55"/>
      <c r="O696" s="55"/>
      <c r="P696" s="55"/>
      <c r="Q696" s="55"/>
      <c r="R696" s="55"/>
      <c r="S696" s="55"/>
      <c r="T696" s="55"/>
      <c r="U696" s="55"/>
    </row>
    <row r="697" spans="1:21" x14ac:dyDescent="0.3">
      <c r="A697" s="55"/>
      <c r="B697" s="55"/>
      <c r="C697" s="55"/>
      <c r="D697" s="55"/>
      <c r="E697" s="55" t="s">
        <v>1799</v>
      </c>
      <c r="F697" s="55" t="s">
        <v>1031</v>
      </c>
      <c r="G697" s="55"/>
      <c r="H697" s="55"/>
      <c r="I697" s="55"/>
      <c r="J697" s="55"/>
      <c r="K697" s="55"/>
      <c r="L697" s="55"/>
      <c r="M697" s="55"/>
      <c r="N697" s="55"/>
      <c r="O697" s="55"/>
      <c r="P697" s="55"/>
      <c r="Q697" s="55"/>
      <c r="R697" s="55"/>
      <c r="S697" s="55"/>
      <c r="T697" s="55"/>
      <c r="U697" s="55"/>
    </row>
    <row r="698" spans="1:21" x14ac:dyDescent="0.3">
      <c r="A698" s="55"/>
      <c r="B698" s="55"/>
      <c r="C698" s="55"/>
      <c r="D698" s="55"/>
      <c r="E698" s="55" t="s">
        <v>1801</v>
      </c>
      <c r="F698" s="55" t="s">
        <v>1033</v>
      </c>
      <c r="G698" s="55"/>
      <c r="H698" s="55"/>
      <c r="I698" s="55"/>
      <c r="J698" s="55"/>
      <c r="K698" s="55"/>
      <c r="L698" s="55"/>
      <c r="M698" s="55"/>
      <c r="N698" s="55"/>
      <c r="O698" s="55"/>
      <c r="P698" s="55"/>
      <c r="Q698" s="55"/>
      <c r="R698" s="55"/>
      <c r="S698" s="55"/>
      <c r="T698" s="55"/>
      <c r="U698" s="55"/>
    </row>
    <row r="699" spans="1:21" x14ac:dyDescent="0.3">
      <c r="A699" s="55"/>
      <c r="B699" s="55"/>
      <c r="C699" s="55"/>
      <c r="D699" s="55"/>
      <c r="E699" s="55" t="s">
        <v>1803</v>
      </c>
      <c r="F699" s="55" t="s">
        <v>413</v>
      </c>
      <c r="G699" s="55"/>
      <c r="H699" s="55"/>
      <c r="I699" s="55"/>
      <c r="J699" s="55"/>
      <c r="K699" s="55"/>
      <c r="L699" s="55"/>
      <c r="M699" s="55"/>
      <c r="N699" s="55"/>
      <c r="O699" s="55"/>
      <c r="P699" s="55"/>
      <c r="Q699" s="55"/>
      <c r="R699" s="55"/>
      <c r="S699" s="55"/>
      <c r="T699" s="55"/>
      <c r="U699" s="55"/>
    </row>
    <row r="700" spans="1:21" x14ac:dyDescent="0.3">
      <c r="A700" s="55"/>
      <c r="B700" s="55"/>
      <c r="C700" s="55"/>
      <c r="D700" s="55"/>
      <c r="E700" s="55" t="s">
        <v>1614</v>
      </c>
      <c r="F700" s="55" t="s">
        <v>889</v>
      </c>
      <c r="G700" s="55"/>
      <c r="H700" s="55"/>
      <c r="I700" s="55"/>
      <c r="J700" s="55"/>
      <c r="K700" s="55"/>
      <c r="L700" s="55"/>
      <c r="M700" s="55"/>
      <c r="N700" s="55"/>
      <c r="O700" s="55"/>
      <c r="P700" s="55"/>
      <c r="Q700" s="55"/>
      <c r="R700" s="55"/>
      <c r="S700" s="55"/>
      <c r="T700" s="55"/>
      <c r="U700" s="55"/>
    </row>
    <row r="701" spans="1:21" x14ac:dyDescent="0.3">
      <c r="A701" s="55"/>
      <c r="B701" s="55"/>
      <c r="C701" s="55"/>
      <c r="D701" s="55"/>
      <c r="E701" s="55" t="s">
        <v>1616</v>
      </c>
      <c r="F701" s="55" t="s">
        <v>285</v>
      </c>
      <c r="G701" s="55"/>
      <c r="H701" s="55"/>
      <c r="I701" s="55"/>
      <c r="J701" s="55"/>
      <c r="K701" s="55"/>
      <c r="L701" s="55"/>
      <c r="M701" s="55"/>
      <c r="N701" s="55"/>
      <c r="O701" s="55"/>
      <c r="P701" s="55"/>
      <c r="Q701" s="55"/>
      <c r="R701" s="55"/>
      <c r="S701" s="55"/>
      <c r="T701" s="55"/>
      <c r="U701" s="55"/>
    </row>
    <row r="702" spans="1:21" x14ac:dyDescent="0.3">
      <c r="A702" s="55"/>
      <c r="B702" s="55"/>
      <c r="C702" s="55"/>
      <c r="D702" s="55"/>
      <c r="E702" s="55" t="s">
        <v>1618</v>
      </c>
      <c r="F702" s="55" t="s">
        <v>892</v>
      </c>
      <c r="G702" s="55"/>
      <c r="H702" s="55"/>
      <c r="I702" s="55"/>
      <c r="J702" s="55"/>
      <c r="K702" s="55"/>
      <c r="L702" s="55"/>
      <c r="M702" s="55"/>
      <c r="N702" s="55"/>
      <c r="O702" s="55"/>
      <c r="P702" s="55"/>
      <c r="Q702" s="55"/>
      <c r="R702" s="55"/>
      <c r="S702" s="55"/>
      <c r="T702" s="55"/>
      <c r="U702" s="55"/>
    </row>
    <row r="703" spans="1:21" x14ac:dyDescent="0.3">
      <c r="A703" s="55"/>
      <c r="B703" s="55"/>
      <c r="C703" s="55"/>
      <c r="D703" s="55"/>
      <c r="E703" s="55" t="s">
        <v>1620</v>
      </c>
      <c r="F703" s="55" t="s">
        <v>893</v>
      </c>
      <c r="G703" s="55"/>
      <c r="H703" s="55"/>
      <c r="I703" s="55"/>
      <c r="J703" s="55"/>
      <c r="K703" s="55"/>
      <c r="L703" s="55"/>
      <c r="M703" s="55"/>
      <c r="N703" s="55"/>
      <c r="O703" s="55"/>
      <c r="P703" s="55"/>
      <c r="Q703" s="55"/>
      <c r="R703" s="55"/>
      <c r="S703" s="55"/>
      <c r="T703" s="55"/>
      <c r="U703" s="55"/>
    </row>
    <row r="704" spans="1:21" x14ac:dyDescent="0.3">
      <c r="A704" s="55"/>
      <c r="B704" s="55"/>
      <c r="C704" s="55"/>
      <c r="D704" s="55"/>
      <c r="E704" s="55" t="s">
        <v>1622</v>
      </c>
      <c r="F704" s="55" t="s">
        <v>444</v>
      </c>
      <c r="G704" s="55"/>
      <c r="H704" s="55"/>
      <c r="I704" s="55"/>
      <c r="J704" s="55"/>
      <c r="K704" s="55"/>
      <c r="L704" s="55"/>
      <c r="M704" s="55"/>
      <c r="N704" s="55"/>
      <c r="O704" s="55"/>
      <c r="P704" s="55"/>
      <c r="Q704" s="55"/>
      <c r="R704" s="55"/>
      <c r="S704" s="55"/>
      <c r="T704" s="55"/>
      <c r="U704" s="55"/>
    </row>
    <row r="705" spans="1:21" x14ac:dyDescent="0.3">
      <c r="A705" s="55"/>
      <c r="B705" s="55"/>
      <c r="C705" s="55"/>
      <c r="D705" s="55"/>
      <c r="E705" s="55" t="s">
        <v>1624</v>
      </c>
      <c r="F705" s="55" t="s">
        <v>894</v>
      </c>
      <c r="G705" s="55"/>
      <c r="H705" s="55"/>
      <c r="I705" s="55"/>
      <c r="J705" s="55"/>
      <c r="K705" s="55"/>
      <c r="L705" s="55"/>
      <c r="M705" s="55"/>
      <c r="N705" s="55"/>
      <c r="O705" s="55"/>
      <c r="P705" s="55"/>
      <c r="Q705" s="55"/>
      <c r="R705" s="55"/>
      <c r="S705" s="55"/>
      <c r="T705" s="55"/>
      <c r="U705" s="55"/>
    </row>
    <row r="706" spans="1:21" x14ac:dyDescent="0.3">
      <c r="A706" s="55"/>
      <c r="B706" s="55"/>
      <c r="C706" s="55"/>
      <c r="D706" s="55"/>
      <c r="E706" s="55" t="s">
        <v>1626</v>
      </c>
      <c r="F706" s="55" t="s">
        <v>897</v>
      </c>
      <c r="G706" s="55"/>
      <c r="H706" s="55"/>
      <c r="I706" s="55"/>
      <c r="J706" s="55"/>
      <c r="K706" s="55"/>
      <c r="L706" s="55"/>
      <c r="M706" s="55"/>
      <c r="N706" s="55"/>
      <c r="O706" s="55"/>
      <c r="P706" s="55"/>
      <c r="Q706" s="55"/>
      <c r="R706" s="55"/>
      <c r="S706" s="55"/>
      <c r="T706" s="55"/>
      <c r="U706" s="55"/>
    </row>
    <row r="707" spans="1:21" x14ac:dyDescent="0.3">
      <c r="A707" s="55"/>
      <c r="B707" s="55"/>
      <c r="C707" s="55"/>
      <c r="D707" s="55"/>
      <c r="E707" s="55" t="s">
        <v>1628</v>
      </c>
      <c r="F707" s="55" t="s">
        <v>899</v>
      </c>
      <c r="G707" s="55"/>
      <c r="H707" s="55"/>
      <c r="I707" s="55"/>
      <c r="J707" s="55"/>
      <c r="K707" s="55"/>
      <c r="L707" s="55"/>
      <c r="M707" s="55"/>
      <c r="N707" s="55"/>
      <c r="O707" s="55"/>
      <c r="P707" s="55"/>
      <c r="Q707" s="55"/>
      <c r="R707" s="55"/>
      <c r="S707" s="55"/>
      <c r="T707" s="55"/>
      <c r="U707" s="55"/>
    </row>
    <row r="708" spans="1:21" x14ac:dyDescent="0.3">
      <c r="A708" s="55"/>
      <c r="B708" s="55"/>
      <c r="C708" s="55"/>
      <c r="D708" s="55"/>
      <c r="E708" s="55" t="s">
        <v>1630</v>
      </c>
      <c r="F708" s="55" t="s">
        <v>901</v>
      </c>
      <c r="G708" s="55"/>
      <c r="H708" s="55"/>
      <c r="I708" s="55"/>
      <c r="J708" s="55"/>
      <c r="K708" s="55"/>
      <c r="L708" s="55"/>
      <c r="M708" s="55"/>
      <c r="N708" s="55"/>
      <c r="O708" s="55"/>
      <c r="P708" s="55"/>
      <c r="Q708" s="55"/>
      <c r="R708" s="55"/>
      <c r="S708" s="55"/>
      <c r="T708" s="55"/>
      <c r="U708" s="55"/>
    </row>
    <row r="709" spans="1:21" x14ac:dyDescent="0.3">
      <c r="A709" s="55"/>
      <c r="B709" s="55"/>
      <c r="C709" s="55"/>
      <c r="D709" s="55"/>
      <c r="E709" s="55" t="s">
        <v>1632</v>
      </c>
      <c r="F709" s="55" t="s">
        <v>905</v>
      </c>
      <c r="G709" s="55"/>
      <c r="H709" s="55"/>
      <c r="I709" s="55"/>
      <c r="J709" s="55"/>
      <c r="K709" s="55"/>
      <c r="L709" s="55"/>
      <c r="M709" s="55"/>
      <c r="N709" s="55"/>
      <c r="O709" s="55"/>
      <c r="P709" s="55"/>
      <c r="Q709" s="55"/>
      <c r="R709" s="55"/>
      <c r="S709" s="55"/>
      <c r="T709" s="55"/>
      <c r="U709" s="55"/>
    </row>
    <row r="710" spans="1:21" x14ac:dyDescent="0.3">
      <c r="A710" s="55"/>
      <c r="B710" s="55"/>
      <c r="C710" s="55"/>
      <c r="D710" s="55"/>
      <c r="E710" s="55" t="s">
        <v>1634</v>
      </c>
      <c r="F710" s="55" t="s">
        <v>717</v>
      </c>
      <c r="G710" s="55"/>
      <c r="H710" s="55"/>
      <c r="I710" s="55"/>
      <c r="J710" s="55"/>
      <c r="K710" s="55"/>
      <c r="L710" s="55"/>
      <c r="M710" s="55"/>
      <c r="N710" s="55"/>
      <c r="O710" s="55"/>
      <c r="P710" s="55"/>
      <c r="Q710" s="55"/>
      <c r="R710" s="55"/>
      <c r="S710" s="55"/>
      <c r="T710" s="55"/>
      <c r="U710" s="55"/>
    </row>
    <row r="711" spans="1:21" x14ac:dyDescent="0.3">
      <c r="A711" s="55"/>
      <c r="B711" s="55"/>
      <c r="C711" s="55"/>
      <c r="D711" s="55"/>
      <c r="E711" s="55" t="s">
        <v>1636</v>
      </c>
      <c r="F711" s="55" t="s">
        <v>908</v>
      </c>
      <c r="G711" s="55"/>
      <c r="H711" s="55"/>
      <c r="I711" s="55"/>
      <c r="J711" s="55"/>
      <c r="K711" s="55"/>
      <c r="L711" s="55"/>
      <c r="M711" s="55"/>
      <c r="N711" s="55"/>
      <c r="O711" s="55"/>
      <c r="P711" s="55"/>
      <c r="Q711" s="55"/>
      <c r="R711" s="55"/>
      <c r="S711" s="55"/>
      <c r="T711" s="55"/>
      <c r="U711" s="55"/>
    </row>
    <row r="712" spans="1:21" x14ac:dyDescent="0.3">
      <c r="A712" s="55"/>
      <c r="B712" s="55"/>
      <c r="C712" s="55"/>
      <c r="D712" s="55"/>
      <c r="E712" s="55" t="s">
        <v>1638</v>
      </c>
      <c r="F712" s="55" t="s">
        <v>522</v>
      </c>
      <c r="G712" s="55"/>
      <c r="H712" s="55"/>
      <c r="I712" s="55"/>
      <c r="J712" s="55"/>
      <c r="K712" s="55"/>
      <c r="L712" s="55"/>
      <c r="M712" s="55"/>
      <c r="N712" s="55"/>
      <c r="O712" s="55"/>
      <c r="P712" s="55"/>
      <c r="Q712" s="55"/>
      <c r="R712" s="55"/>
      <c r="S712" s="55"/>
      <c r="T712" s="55"/>
      <c r="U712" s="55"/>
    </row>
    <row r="713" spans="1:21" x14ac:dyDescent="0.3">
      <c r="A713" s="55"/>
      <c r="B713" s="55"/>
      <c r="C713" s="55"/>
      <c r="D713" s="55"/>
      <c r="E713" s="55" t="s">
        <v>1640</v>
      </c>
      <c r="F713" s="55" t="s">
        <v>912</v>
      </c>
      <c r="G713" s="55"/>
      <c r="H713" s="55"/>
      <c r="I713" s="55"/>
      <c r="J713" s="55"/>
      <c r="K713" s="55"/>
      <c r="L713" s="55"/>
      <c r="M713" s="55"/>
      <c r="N713" s="55"/>
      <c r="O713" s="55"/>
      <c r="P713" s="55"/>
      <c r="Q713" s="55"/>
      <c r="R713" s="55"/>
      <c r="S713" s="55"/>
      <c r="T713" s="55"/>
      <c r="U713" s="55"/>
    </row>
    <row r="714" spans="1:21" x14ac:dyDescent="0.3">
      <c r="A714" s="55"/>
      <c r="B714" s="55"/>
      <c r="C714" s="55"/>
      <c r="D714" s="55"/>
      <c r="E714" s="55" t="s">
        <v>1642</v>
      </c>
      <c r="F714" s="55" t="s">
        <v>913</v>
      </c>
      <c r="G714" s="55"/>
      <c r="H714" s="55"/>
      <c r="I714" s="55"/>
      <c r="J714" s="55"/>
      <c r="K714" s="55"/>
      <c r="L714" s="55"/>
      <c r="M714" s="55"/>
      <c r="N714" s="55"/>
      <c r="O714" s="55"/>
      <c r="P714" s="55"/>
      <c r="Q714" s="55"/>
      <c r="R714" s="55"/>
      <c r="S714" s="55"/>
      <c r="T714" s="55"/>
      <c r="U714" s="55"/>
    </row>
    <row r="715" spans="1:21" x14ac:dyDescent="0.3">
      <c r="A715" s="55"/>
      <c r="B715" s="55"/>
      <c r="C715" s="55"/>
      <c r="D715" s="55"/>
      <c r="E715" s="55" t="s">
        <v>1644</v>
      </c>
      <c r="F715" s="55" t="s">
        <v>915</v>
      </c>
      <c r="G715" s="55"/>
      <c r="H715" s="55"/>
      <c r="I715" s="55"/>
      <c r="J715" s="55"/>
      <c r="K715" s="55"/>
      <c r="L715" s="55"/>
      <c r="M715" s="55"/>
      <c r="N715" s="55"/>
      <c r="O715" s="55"/>
      <c r="P715" s="55"/>
      <c r="Q715" s="55"/>
      <c r="R715" s="55"/>
      <c r="S715" s="55"/>
      <c r="T715" s="55"/>
      <c r="U715" s="55"/>
    </row>
    <row r="716" spans="1:21" x14ac:dyDescent="0.3">
      <c r="A716" s="55"/>
      <c r="B716" s="55"/>
      <c r="C716" s="55"/>
      <c r="D716" s="55"/>
      <c r="E716" s="55" t="s">
        <v>1646</v>
      </c>
      <c r="F716" s="55" t="s">
        <v>527</v>
      </c>
      <c r="G716" s="55"/>
      <c r="H716" s="55"/>
      <c r="I716" s="55"/>
      <c r="J716" s="55"/>
      <c r="K716" s="55"/>
      <c r="L716" s="55"/>
      <c r="M716" s="55"/>
      <c r="N716" s="55"/>
      <c r="O716" s="55"/>
      <c r="P716" s="55"/>
      <c r="Q716" s="55"/>
      <c r="R716" s="55"/>
      <c r="S716" s="55"/>
      <c r="T716" s="55"/>
      <c r="U716" s="55"/>
    </row>
    <row r="717" spans="1:21" x14ac:dyDescent="0.3">
      <c r="A717" s="55"/>
      <c r="B717" s="55"/>
      <c r="C717" s="55"/>
      <c r="D717" s="55"/>
      <c r="E717" s="55" t="s">
        <v>1648</v>
      </c>
      <c r="F717" s="55" t="s">
        <v>916</v>
      </c>
      <c r="G717" s="55"/>
      <c r="H717" s="55"/>
      <c r="I717" s="55"/>
      <c r="J717" s="55"/>
      <c r="K717" s="55"/>
      <c r="L717" s="55"/>
      <c r="M717" s="55"/>
      <c r="N717" s="55"/>
      <c r="O717" s="55"/>
      <c r="P717" s="55"/>
      <c r="Q717" s="55"/>
      <c r="R717" s="55"/>
      <c r="S717" s="55"/>
      <c r="T717" s="55"/>
      <c r="U717" s="55"/>
    </row>
    <row r="718" spans="1:21" x14ac:dyDescent="0.3">
      <c r="A718" s="55"/>
      <c r="B718" s="55"/>
      <c r="C718" s="55"/>
      <c r="D718" s="55"/>
      <c r="E718" s="55" t="s">
        <v>1650</v>
      </c>
      <c r="F718" s="55" t="s">
        <v>821</v>
      </c>
      <c r="G718" s="55"/>
      <c r="H718" s="55"/>
      <c r="I718" s="55"/>
      <c r="J718" s="55"/>
      <c r="K718" s="55"/>
      <c r="L718" s="55"/>
      <c r="M718" s="55"/>
      <c r="N718" s="55"/>
      <c r="O718" s="55"/>
      <c r="P718" s="55"/>
      <c r="Q718" s="55"/>
      <c r="R718" s="55"/>
      <c r="S718" s="55"/>
      <c r="T718" s="55"/>
      <c r="U718" s="55"/>
    </row>
    <row r="719" spans="1:21" x14ac:dyDescent="0.3">
      <c r="A719" s="55"/>
      <c r="B719" s="55"/>
      <c r="C719" s="55"/>
      <c r="D719" s="55"/>
      <c r="E719" s="55" t="s">
        <v>1652</v>
      </c>
      <c r="F719" s="55" t="s">
        <v>919</v>
      </c>
      <c r="G719" s="55"/>
      <c r="H719" s="55"/>
      <c r="I719" s="55"/>
      <c r="J719" s="55"/>
      <c r="K719" s="55"/>
      <c r="L719" s="55"/>
      <c r="M719" s="55"/>
      <c r="N719" s="55"/>
      <c r="O719" s="55"/>
      <c r="P719" s="55"/>
      <c r="Q719" s="55"/>
      <c r="R719" s="55"/>
      <c r="S719" s="55"/>
      <c r="T719" s="55"/>
      <c r="U719" s="55"/>
    </row>
    <row r="720" spans="1:21" x14ac:dyDescent="0.3">
      <c r="A720" s="55"/>
      <c r="B720" s="55"/>
      <c r="C720" s="55"/>
      <c r="D720" s="55"/>
      <c r="E720" s="55" t="s">
        <v>1654</v>
      </c>
      <c r="F720" s="55" t="s">
        <v>921</v>
      </c>
      <c r="G720" s="55"/>
      <c r="H720" s="55"/>
      <c r="I720" s="55"/>
      <c r="J720" s="55"/>
      <c r="K720" s="55"/>
      <c r="L720" s="55"/>
      <c r="M720" s="55"/>
      <c r="N720" s="55"/>
      <c r="O720" s="55"/>
      <c r="P720" s="55"/>
      <c r="Q720" s="55"/>
      <c r="R720" s="55"/>
      <c r="S720" s="55"/>
      <c r="T720" s="55"/>
      <c r="U720" s="55"/>
    </row>
    <row r="721" spans="1:21" x14ac:dyDescent="0.3">
      <c r="A721" s="55"/>
      <c r="B721" s="55"/>
      <c r="C721" s="55"/>
      <c r="D721" s="55"/>
      <c r="E721" s="55" t="s">
        <v>1656</v>
      </c>
      <c r="F721" s="55" t="s">
        <v>903</v>
      </c>
      <c r="G721" s="55"/>
      <c r="H721" s="55"/>
      <c r="I721" s="55"/>
      <c r="J721" s="55"/>
      <c r="K721" s="55"/>
      <c r="L721" s="55"/>
      <c r="M721" s="55"/>
      <c r="N721" s="55"/>
      <c r="O721" s="55"/>
      <c r="P721" s="55"/>
      <c r="Q721" s="55"/>
      <c r="R721" s="55"/>
      <c r="S721" s="55"/>
      <c r="T721" s="55"/>
      <c r="U721" s="55"/>
    </row>
    <row r="722" spans="1:21" x14ac:dyDescent="0.3">
      <c r="A722" s="55"/>
      <c r="B722" s="55"/>
      <c r="C722" s="55"/>
      <c r="D722" s="55"/>
      <c r="E722" s="55" t="s">
        <v>1658</v>
      </c>
      <c r="F722" s="55" t="s">
        <v>924</v>
      </c>
      <c r="G722" s="55"/>
      <c r="H722" s="55"/>
      <c r="I722" s="55"/>
      <c r="J722" s="55"/>
      <c r="K722" s="55"/>
      <c r="L722" s="55"/>
      <c r="M722" s="55"/>
      <c r="N722" s="55"/>
      <c r="O722" s="55"/>
      <c r="P722" s="55"/>
      <c r="Q722" s="55"/>
      <c r="R722" s="55"/>
      <c r="S722" s="55"/>
      <c r="T722" s="55"/>
      <c r="U722" s="55"/>
    </row>
    <row r="723" spans="1:21" x14ac:dyDescent="0.3">
      <c r="A723" s="55"/>
      <c r="B723" s="55"/>
      <c r="C723" s="55"/>
      <c r="D723" s="55"/>
      <c r="E723" s="55" t="s">
        <v>1660</v>
      </c>
      <c r="F723" s="55" t="s">
        <v>926</v>
      </c>
      <c r="G723" s="55"/>
      <c r="H723" s="55"/>
      <c r="I723" s="55"/>
      <c r="J723" s="55"/>
      <c r="K723" s="55"/>
      <c r="L723" s="55"/>
      <c r="M723" s="55"/>
      <c r="N723" s="55"/>
      <c r="O723" s="55"/>
      <c r="P723" s="55"/>
      <c r="Q723" s="55"/>
      <c r="R723" s="55"/>
      <c r="S723" s="55"/>
      <c r="T723" s="55"/>
      <c r="U723" s="55"/>
    </row>
    <row r="724" spans="1:21" x14ac:dyDescent="0.3">
      <c r="A724" s="55"/>
      <c r="B724" s="55"/>
      <c r="C724" s="55"/>
      <c r="D724" s="55"/>
      <c r="E724" s="55" t="s">
        <v>1662</v>
      </c>
      <c r="F724" s="55" t="s">
        <v>928</v>
      </c>
      <c r="G724" s="55"/>
      <c r="H724" s="55"/>
      <c r="I724" s="55"/>
      <c r="J724" s="55"/>
      <c r="K724" s="55"/>
      <c r="L724" s="55"/>
      <c r="M724" s="55"/>
      <c r="N724" s="55"/>
      <c r="O724" s="55"/>
      <c r="P724" s="55"/>
      <c r="Q724" s="55"/>
      <c r="R724" s="55"/>
      <c r="S724" s="55"/>
      <c r="T724" s="55"/>
      <c r="U724" s="55"/>
    </row>
    <row r="725" spans="1:21" x14ac:dyDescent="0.3">
      <c r="A725" s="55"/>
      <c r="B725" s="55"/>
      <c r="C725" s="55"/>
      <c r="D725" s="55"/>
      <c r="E725" s="55" t="s">
        <v>1664</v>
      </c>
      <c r="F725" s="55" t="s">
        <v>930</v>
      </c>
      <c r="G725" s="55"/>
      <c r="H725" s="55"/>
      <c r="I725" s="55"/>
      <c r="J725" s="55"/>
      <c r="K725" s="55"/>
      <c r="L725" s="55"/>
      <c r="M725" s="55"/>
      <c r="N725" s="55"/>
      <c r="O725" s="55"/>
      <c r="P725" s="55"/>
      <c r="Q725" s="55"/>
      <c r="R725" s="55"/>
      <c r="S725" s="55"/>
      <c r="T725" s="55"/>
      <c r="U725" s="55"/>
    </row>
    <row r="726" spans="1:21" x14ac:dyDescent="0.3">
      <c r="A726" s="55"/>
      <c r="B726" s="55"/>
      <c r="C726" s="55"/>
      <c r="D726" s="55"/>
      <c r="E726" s="55" t="s">
        <v>1666</v>
      </c>
      <c r="F726" s="55" t="s">
        <v>933</v>
      </c>
      <c r="G726" s="55"/>
      <c r="H726" s="55"/>
      <c r="I726" s="55"/>
      <c r="J726" s="55"/>
      <c r="K726" s="55"/>
      <c r="L726" s="55"/>
      <c r="M726" s="55"/>
      <c r="N726" s="55"/>
      <c r="O726" s="55"/>
      <c r="P726" s="55"/>
      <c r="Q726" s="55"/>
      <c r="R726" s="55"/>
      <c r="S726" s="55"/>
      <c r="T726" s="55"/>
      <c r="U726" s="55"/>
    </row>
    <row r="727" spans="1:21" x14ac:dyDescent="0.3">
      <c r="A727" s="55"/>
      <c r="B727" s="55"/>
      <c r="C727" s="55"/>
      <c r="D727" s="55"/>
      <c r="E727" s="55" t="s">
        <v>1668</v>
      </c>
      <c r="F727" s="55" t="s">
        <v>738</v>
      </c>
      <c r="G727" s="55"/>
      <c r="H727" s="55"/>
      <c r="I727" s="55"/>
      <c r="J727" s="55"/>
      <c r="K727" s="55"/>
      <c r="L727" s="55"/>
      <c r="M727" s="55"/>
      <c r="N727" s="55"/>
      <c r="O727" s="55"/>
      <c r="P727" s="55"/>
      <c r="Q727" s="55"/>
      <c r="R727" s="55"/>
      <c r="S727" s="55"/>
      <c r="T727" s="55"/>
      <c r="U727" s="55"/>
    </row>
    <row r="728" spans="1:21" x14ac:dyDescent="0.3">
      <c r="A728" s="55"/>
      <c r="B728" s="55"/>
      <c r="C728" s="55"/>
      <c r="D728" s="55"/>
      <c r="E728" s="55" t="s">
        <v>1670</v>
      </c>
      <c r="F728" s="55" t="s">
        <v>873</v>
      </c>
      <c r="G728" s="55"/>
      <c r="H728" s="55"/>
      <c r="I728" s="55"/>
      <c r="J728" s="55"/>
      <c r="K728" s="55"/>
      <c r="L728" s="55"/>
      <c r="M728" s="55"/>
      <c r="N728" s="55"/>
      <c r="O728" s="55"/>
      <c r="P728" s="55"/>
      <c r="Q728" s="55"/>
      <c r="R728" s="55"/>
      <c r="S728" s="55"/>
      <c r="T728" s="55"/>
      <c r="U728" s="55"/>
    </row>
    <row r="729" spans="1:21" x14ac:dyDescent="0.3">
      <c r="A729" s="55"/>
      <c r="B729" s="55"/>
      <c r="C729" s="55"/>
      <c r="D729" s="55"/>
      <c r="E729" s="55" t="s">
        <v>1672</v>
      </c>
      <c r="F729" s="55" t="s">
        <v>937</v>
      </c>
      <c r="G729" s="55"/>
      <c r="H729" s="55"/>
      <c r="I729" s="55"/>
      <c r="J729" s="55"/>
      <c r="K729" s="55"/>
      <c r="L729" s="55"/>
      <c r="M729" s="55"/>
      <c r="N729" s="55"/>
      <c r="O729" s="55"/>
      <c r="P729" s="55"/>
      <c r="Q729" s="55"/>
      <c r="R729" s="55"/>
      <c r="S729" s="55"/>
      <c r="T729" s="55"/>
      <c r="U729" s="55"/>
    </row>
    <row r="730" spans="1:21" x14ac:dyDescent="0.3">
      <c r="A730" s="55"/>
      <c r="B730" s="55"/>
      <c r="C730" s="55"/>
      <c r="D730" s="55"/>
      <c r="E730" s="55" t="s">
        <v>1674</v>
      </c>
      <c r="F730" s="55" t="s">
        <v>939</v>
      </c>
      <c r="G730" s="55"/>
      <c r="H730" s="55"/>
      <c r="I730" s="55"/>
      <c r="J730" s="55"/>
      <c r="K730" s="55"/>
      <c r="L730" s="55"/>
      <c r="M730" s="55"/>
      <c r="N730" s="55"/>
      <c r="O730" s="55"/>
      <c r="P730" s="55"/>
      <c r="Q730" s="55"/>
      <c r="R730" s="55"/>
      <c r="S730" s="55"/>
      <c r="T730" s="55"/>
      <c r="U730" s="55"/>
    </row>
    <row r="731" spans="1:21" x14ac:dyDescent="0.3">
      <c r="A731" s="55"/>
      <c r="B731" s="55"/>
      <c r="C731" s="55"/>
      <c r="D731" s="55"/>
      <c r="E731" s="55" t="s">
        <v>1676</v>
      </c>
      <c r="F731" s="55" t="s">
        <v>941</v>
      </c>
      <c r="G731" s="55"/>
      <c r="H731" s="55"/>
      <c r="I731" s="55"/>
      <c r="J731" s="55"/>
      <c r="K731" s="55"/>
      <c r="L731" s="55"/>
      <c r="M731" s="55"/>
      <c r="N731" s="55"/>
      <c r="O731" s="55"/>
      <c r="P731" s="55"/>
      <c r="Q731" s="55"/>
      <c r="R731" s="55"/>
      <c r="S731" s="55"/>
      <c r="T731" s="55"/>
      <c r="U731" s="55"/>
    </row>
    <row r="732" spans="1:21" x14ac:dyDescent="0.3">
      <c r="A732" s="55"/>
      <c r="B732" s="55"/>
      <c r="C732" s="55"/>
      <c r="D732" s="55"/>
      <c r="E732" s="55" t="s">
        <v>1678</v>
      </c>
      <c r="F732" s="55" t="s">
        <v>943</v>
      </c>
      <c r="G732" s="55"/>
      <c r="H732" s="55"/>
      <c r="I732" s="55"/>
      <c r="J732" s="55"/>
      <c r="K732" s="55"/>
      <c r="L732" s="55"/>
      <c r="M732" s="55"/>
      <c r="N732" s="55"/>
      <c r="O732" s="55"/>
      <c r="P732" s="55"/>
      <c r="Q732" s="55"/>
      <c r="R732" s="55"/>
      <c r="S732" s="55"/>
      <c r="T732" s="55"/>
      <c r="U732" s="55"/>
    </row>
    <row r="733" spans="1:21" x14ac:dyDescent="0.3">
      <c r="A733" s="55"/>
      <c r="B733" s="55"/>
      <c r="C733" s="55"/>
      <c r="D733" s="55"/>
      <c r="E733" s="55" t="s">
        <v>1680</v>
      </c>
      <c r="F733" s="55" t="s">
        <v>945</v>
      </c>
      <c r="G733" s="55"/>
      <c r="H733" s="55"/>
      <c r="I733" s="55"/>
      <c r="J733" s="55"/>
      <c r="K733" s="55"/>
      <c r="L733" s="55"/>
      <c r="M733" s="55"/>
      <c r="N733" s="55"/>
      <c r="O733" s="55"/>
      <c r="P733" s="55"/>
      <c r="Q733" s="55"/>
      <c r="R733" s="55"/>
      <c r="S733" s="55"/>
      <c r="T733" s="55"/>
      <c r="U733" s="55"/>
    </row>
    <row r="734" spans="1:21" x14ac:dyDescent="0.3">
      <c r="A734" s="55"/>
      <c r="B734" s="55"/>
      <c r="C734" s="55"/>
      <c r="D734" s="55"/>
      <c r="E734" s="55" t="s">
        <v>1682</v>
      </c>
      <c r="F734" s="55" t="s">
        <v>946</v>
      </c>
      <c r="G734" s="55"/>
      <c r="H734" s="55"/>
      <c r="I734" s="55"/>
      <c r="J734" s="55"/>
      <c r="K734" s="55"/>
      <c r="L734" s="55"/>
      <c r="M734" s="55"/>
      <c r="N734" s="55"/>
      <c r="O734" s="55"/>
      <c r="P734" s="55"/>
      <c r="Q734" s="55"/>
      <c r="R734" s="55"/>
      <c r="S734" s="55"/>
      <c r="T734" s="55"/>
      <c r="U734" s="55"/>
    </row>
    <row r="735" spans="1:21" x14ac:dyDescent="0.3">
      <c r="A735" s="55"/>
      <c r="B735" s="55"/>
      <c r="C735" s="55"/>
      <c r="D735" s="55"/>
      <c r="E735" s="55" t="s">
        <v>1684</v>
      </c>
      <c r="F735" s="55" t="s">
        <v>947</v>
      </c>
      <c r="G735" s="55"/>
      <c r="H735" s="55"/>
      <c r="I735" s="55"/>
      <c r="J735" s="55"/>
      <c r="K735" s="55"/>
      <c r="L735" s="55"/>
      <c r="M735" s="55"/>
      <c r="N735" s="55"/>
      <c r="O735" s="55"/>
      <c r="P735" s="55"/>
      <c r="Q735" s="55"/>
      <c r="R735" s="55"/>
      <c r="S735" s="55"/>
      <c r="T735" s="55"/>
      <c r="U735" s="55"/>
    </row>
    <row r="736" spans="1:21" x14ac:dyDescent="0.3">
      <c r="A736" s="55"/>
      <c r="B736" s="55"/>
      <c r="C736" s="55"/>
      <c r="D736" s="55"/>
      <c r="E736" s="55" t="s">
        <v>1686</v>
      </c>
      <c r="F736" s="55" t="s">
        <v>949</v>
      </c>
      <c r="G736" s="55"/>
      <c r="H736" s="55"/>
      <c r="I736" s="55"/>
      <c r="J736" s="55"/>
      <c r="K736" s="55"/>
      <c r="L736" s="55"/>
      <c r="M736" s="55"/>
      <c r="N736" s="55"/>
      <c r="O736" s="55"/>
      <c r="P736" s="55"/>
      <c r="Q736" s="55"/>
      <c r="R736" s="55"/>
      <c r="S736" s="55"/>
      <c r="T736" s="55"/>
      <c r="U736" s="55"/>
    </row>
    <row r="737" spans="1:21" x14ac:dyDescent="0.3">
      <c r="A737" s="55"/>
      <c r="B737" s="55"/>
      <c r="C737" s="55"/>
      <c r="D737" s="55"/>
      <c r="E737" s="55" t="s">
        <v>1688</v>
      </c>
      <c r="F737" s="55" t="s">
        <v>952</v>
      </c>
      <c r="G737" s="55"/>
      <c r="H737" s="55"/>
      <c r="I737" s="55"/>
      <c r="J737" s="55"/>
      <c r="K737" s="55"/>
      <c r="L737" s="55"/>
      <c r="M737" s="55"/>
      <c r="N737" s="55"/>
      <c r="O737" s="55"/>
      <c r="P737" s="55"/>
      <c r="Q737" s="55"/>
      <c r="R737" s="55"/>
      <c r="S737" s="55"/>
      <c r="T737" s="55"/>
      <c r="U737" s="55"/>
    </row>
    <row r="738" spans="1:21" x14ac:dyDescent="0.3">
      <c r="A738" s="55"/>
      <c r="B738" s="55"/>
      <c r="C738" s="55"/>
      <c r="D738" s="55"/>
      <c r="E738" s="55" t="s">
        <v>1690</v>
      </c>
      <c r="F738" s="55" t="s">
        <v>954</v>
      </c>
      <c r="G738" s="55"/>
      <c r="H738" s="55"/>
      <c r="I738" s="55"/>
      <c r="J738" s="55"/>
      <c r="K738" s="55"/>
      <c r="L738" s="55"/>
      <c r="M738" s="55"/>
      <c r="N738" s="55"/>
      <c r="O738" s="55"/>
      <c r="P738" s="55"/>
      <c r="Q738" s="55"/>
      <c r="R738" s="55"/>
      <c r="S738" s="55"/>
      <c r="T738" s="55"/>
      <c r="U738" s="55"/>
    </row>
    <row r="739" spans="1:21" x14ac:dyDescent="0.3">
      <c r="A739" s="55"/>
      <c r="B739" s="55"/>
      <c r="C739" s="55"/>
      <c r="D739" s="55"/>
      <c r="E739" s="55" t="s">
        <v>1692</v>
      </c>
      <c r="F739" s="55" t="s">
        <v>456</v>
      </c>
      <c r="G739" s="55"/>
      <c r="H739" s="55"/>
      <c r="I739" s="55"/>
      <c r="J739" s="55"/>
      <c r="K739" s="55"/>
      <c r="L739" s="55"/>
      <c r="M739" s="55"/>
      <c r="N739" s="55"/>
      <c r="O739" s="55"/>
      <c r="P739" s="55"/>
      <c r="Q739" s="55"/>
      <c r="R739" s="55"/>
      <c r="S739" s="55"/>
      <c r="T739" s="55"/>
      <c r="U739" s="55"/>
    </row>
    <row r="740" spans="1:21" x14ac:dyDescent="0.3">
      <c r="A740" s="55"/>
      <c r="B740" s="55"/>
      <c r="C740" s="55"/>
      <c r="D740" s="55"/>
      <c r="E740" s="55" t="s">
        <v>1694</v>
      </c>
      <c r="F740" s="55" t="s">
        <v>810</v>
      </c>
      <c r="G740" s="55"/>
      <c r="H740" s="55"/>
      <c r="I740" s="55"/>
      <c r="J740" s="55"/>
      <c r="K740" s="55"/>
      <c r="L740" s="55"/>
      <c r="M740" s="55"/>
      <c r="N740" s="55"/>
      <c r="O740" s="55"/>
      <c r="P740" s="55"/>
      <c r="Q740" s="55"/>
      <c r="R740" s="55"/>
      <c r="S740" s="55"/>
      <c r="T740" s="55"/>
      <c r="U740" s="55"/>
    </row>
    <row r="741" spans="1:21" x14ac:dyDescent="0.3">
      <c r="A741" s="55"/>
      <c r="B741" s="55"/>
      <c r="C741" s="55"/>
      <c r="D741" s="55"/>
      <c r="E741" s="55" t="s">
        <v>1696</v>
      </c>
      <c r="F741" s="55" t="s">
        <v>956</v>
      </c>
      <c r="G741" s="55"/>
      <c r="H741" s="55"/>
      <c r="I741" s="55"/>
      <c r="J741" s="55"/>
      <c r="K741" s="55"/>
      <c r="L741" s="55"/>
      <c r="M741" s="55"/>
      <c r="N741" s="55"/>
      <c r="O741" s="55"/>
      <c r="P741" s="55"/>
      <c r="Q741" s="55"/>
      <c r="R741" s="55"/>
      <c r="S741" s="55"/>
      <c r="T741" s="55"/>
      <c r="U741" s="55"/>
    </row>
    <row r="742" spans="1:21" x14ac:dyDescent="0.3">
      <c r="A742" s="55"/>
      <c r="B742" s="55"/>
      <c r="C742" s="55"/>
      <c r="D742" s="55"/>
      <c r="E742" s="55" t="s">
        <v>1698</v>
      </c>
      <c r="F742" s="55" t="s">
        <v>958</v>
      </c>
      <c r="G742" s="55"/>
      <c r="H742" s="55"/>
      <c r="I742" s="55"/>
      <c r="J742" s="55"/>
      <c r="K742" s="55"/>
      <c r="L742" s="55"/>
      <c r="M742" s="55"/>
      <c r="N742" s="55"/>
      <c r="O742" s="55"/>
      <c r="P742" s="55"/>
      <c r="Q742" s="55"/>
      <c r="R742" s="55"/>
      <c r="S742" s="55"/>
      <c r="T742" s="55"/>
      <c r="U742" s="55"/>
    </row>
    <row r="743" spans="1:21" x14ac:dyDescent="0.3">
      <c r="A743" s="55"/>
      <c r="B743" s="55"/>
      <c r="C743" s="55"/>
      <c r="D743" s="55"/>
      <c r="E743" s="55" t="s">
        <v>1700</v>
      </c>
      <c r="F743" s="55" t="s">
        <v>959</v>
      </c>
      <c r="G743" s="55"/>
      <c r="H743" s="55"/>
      <c r="I743" s="55"/>
      <c r="J743" s="55"/>
      <c r="K743" s="55"/>
      <c r="L743" s="55"/>
      <c r="M743" s="55"/>
      <c r="N743" s="55"/>
      <c r="O743" s="55"/>
      <c r="P743" s="55"/>
      <c r="Q743" s="55"/>
      <c r="R743" s="55"/>
      <c r="S743" s="55"/>
      <c r="T743" s="55"/>
      <c r="U743" s="55"/>
    </row>
    <row r="744" spans="1:21" x14ac:dyDescent="0.3">
      <c r="A744" s="55"/>
      <c r="B744" s="55"/>
      <c r="C744" s="55"/>
      <c r="D744" s="55"/>
      <c r="E744" s="55" t="s">
        <v>1702</v>
      </c>
      <c r="F744" s="55" t="s">
        <v>368</v>
      </c>
      <c r="G744" s="55"/>
      <c r="H744" s="55"/>
      <c r="I744" s="55"/>
      <c r="J744" s="55"/>
      <c r="K744" s="55"/>
      <c r="L744" s="55"/>
      <c r="M744" s="55"/>
      <c r="N744" s="55"/>
      <c r="O744" s="55"/>
      <c r="P744" s="55"/>
      <c r="Q744" s="55"/>
      <c r="R744" s="55"/>
      <c r="S744" s="55"/>
      <c r="T744" s="55"/>
      <c r="U744" s="55"/>
    </row>
    <row r="745" spans="1:21" x14ac:dyDescent="0.3">
      <c r="A745" s="55"/>
      <c r="B745" s="55"/>
      <c r="C745" s="55"/>
      <c r="D745" s="55"/>
      <c r="E745" s="55" t="s">
        <v>1704</v>
      </c>
      <c r="F745" s="55" t="s">
        <v>962</v>
      </c>
      <c r="G745" s="55"/>
      <c r="H745" s="55"/>
      <c r="I745" s="55"/>
      <c r="J745" s="55"/>
      <c r="K745" s="55"/>
      <c r="L745" s="55"/>
      <c r="M745" s="55"/>
      <c r="N745" s="55"/>
      <c r="O745" s="55"/>
      <c r="P745" s="55"/>
      <c r="Q745" s="55"/>
      <c r="R745" s="55"/>
      <c r="S745" s="55"/>
      <c r="T745" s="55"/>
      <c r="U745" s="55"/>
    </row>
    <row r="746" spans="1:21" x14ac:dyDescent="0.3">
      <c r="A746" s="55"/>
      <c r="B746" s="55"/>
      <c r="C746" s="55"/>
      <c r="D746" s="55"/>
      <c r="E746" s="55" t="s">
        <v>1706</v>
      </c>
      <c r="F746" s="55" t="s">
        <v>964</v>
      </c>
      <c r="G746" s="55"/>
      <c r="H746" s="55"/>
      <c r="I746" s="55"/>
      <c r="J746" s="55"/>
      <c r="K746" s="55"/>
      <c r="L746" s="55"/>
      <c r="M746" s="55"/>
      <c r="N746" s="55"/>
      <c r="O746" s="55"/>
      <c r="P746" s="55"/>
      <c r="Q746" s="55"/>
      <c r="R746" s="55"/>
      <c r="S746" s="55"/>
      <c r="T746" s="55"/>
      <c r="U746" s="55"/>
    </row>
    <row r="747" spans="1:21" x14ac:dyDescent="0.3">
      <c r="A747" s="55"/>
      <c r="B747" s="55"/>
      <c r="C747" s="55"/>
      <c r="D747" s="55"/>
      <c r="E747" s="55" t="s">
        <v>1708</v>
      </c>
      <c r="F747" s="55" t="s">
        <v>965</v>
      </c>
      <c r="G747" s="55"/>
      <c r="H747" s="55"/>
      <c r="I747" s="55"/>
      <c r="J747" s="55"/>
      <c r="K747" s="55"/>
      <c r="L747" s="55"/>
      <c r="M747" s="55"/>
      <c r="N747" s="55"/>
      <c r="O747" s="55"/>
      <c r="P747" s="55"/>
      <c r="Q747" s="55"/>
      <c r="R747" s="55"/>
      <c r="S747" s="55"/>
      <c r="T747" s="55"/>
      <c r="U747" s="55"/>
    </row>
    <row r="748" spans="1:21" x14ac:dyDescent="0.3">
      <c r="A748" s="55"/>
      <c r="B748" s="55"/>
      <c r="C748" s="55"/>
      <c r="D748" s="55"/>
      <c r="E748" s="55" t="s">
        <v>1710</v>
      </c>
      <c r="F748" s="55" t="s">
        <v>967</v>
      </c>
      <c r="G748" s="55"/>
      <c r="H748" s="55"/>
      <c r="I748" s="55"/>
      <c r="J748" s="55"/>
      <c r="K748" s="55"/>
      <c r="L748" s="55"/>
      <c r="M748" s="55"/>
      <c r="N748" s="55"/>
      <c r="O748" s="55"/>
      <c r="P748" s="55"/>
      <c r="Q748" s="55"/>
      <c r="R748" s="55"/>
      <c r="S748" s="55"/>
      <c r="T748" s="55"/>
      <c r="U748" s="55"/>
    </row>
    <row r="749" spans="1:21" x14ac:dyDescent="0.3">
      <c r="A749" s="55"/>
      <c r="B749" s="55"/>
      <c r="C749" s="55"/>
      <c r="D749" s="55"/>
      <c r="E749" s="55" t="s">
        <v>1712</v>
      </c>
      <c r="F749" s="55" t="s">
        <v>970</v>
      </c>
      <c r="G749" s="55"/>
      <c r="H749" s="55"/>
      <c r="I749" s="55"/>
      <c r="J749" s="55"/>
      <c r="K749" s="55"/>
      <c r="L749" s="55"/>
      <c r="M749" s="55"/>
      <c r="N749" s="55"/>
      <c r="O749" s="55"/>
      <c r="P749" s="55"/>
      <c r="Q749" s="55"/>
      <c r="R749" s="55"/>
      <c r="S749" s="55"/>
      <c r="T749" s="55"/>
      <c r="U749" s="55"/>
    </row>
    <row r="750" spans="1:21" x14ac:dyDescent="0.3">
      <c r="A750" s="55"/>
      <c r="B750" s="55"/>
      <c r="C750" s="55"/>
      <c r="D750" s="55"/>
      <c r="E750" s="55" t="s">
        <v>1714</v>
      </c>
      <c r="F750" s="55" t="s">
        <v>864</v>
      </c>
      <c r="G750" s="55"/>
      <c r="H750" s="55"/>
      <c r="I750" s="55"/>
      <c r="J750" s="55"/>
      <c r="K750" s="55"/>
      <c r="L750" s="55"/>
      <c r="M750" s="55"/>
      <c r="N750" s="55"/>
      <c r="O750" s="55"/>
      <c r="P750" s="55"/>
      <c r="Q750" s="55"/>
      <c r="R750" s="55"/>
      <c r="S750" s="55"/>
      <c r="T750" s="55"/>
      <c r="U750" s="55"/>
    </row>
    <row r="751" spans="1:21" x14ac:dyDescent="0.3">
      <c r="A751" s="55"/>
      <c r="B751" s="55"/>
      <c r="C751" s="55"/>
      <c r="D751" s="55"/>
      <c r="E751" s="55" t="s">
        <v>1716</v>
      </c>
      <c r="F751" s="55" t="s">
        <v>974</v>
      </c>
      <c r="G751" s="55"/>
      <c r="H751" s="55"/>
      <c r="I751" s="55"/>
      <c r="J751" s="55"/>
      <c r="K751" s="55"/>
      <c r="L751" s="55"/>
      <c r="M751" s="55"/>
      <c r="N751" s="55"/>
      <c r="O751" s="55"/>
      <c r="P751" s="55"/>
      <c r="Q751" s="55"/>
      <c r="R751" s="55"/>
      <c r="S751" s="55"/>
      <c r="T751" s="55"/>
      <c r="U751" s="55"/>
    </row>
    <row r="752" spans="1:21" x14ac:dyDescent="0.3">
      <c r="A752" s="55"/>
      <c r="B752" s="55"/>
      <c r="C752" s="55"/>
      <c r="D752" s="55"/>
      <c r="E752" s="55" t="s">
        <v>1718</v>
      </c>
      <c r="F752" s="55" t="s">
        <v>353</v>
      </c>
      <c r="G752" s="55"/>
      <c r="H752" s="55"/>
      <c r="I752" s="55"/>
      <c r="J752" s="55"/>
      <c r="K752" s="55"/>
      <c r="L752" s="55"/>
      <c r="M752" s="55"/>
      <c r="N752" s="55"/>
      <c r="O752" s="55"/>
      <c r="P752" s="55"/>
      <c r="Q752" s="55"/>
      <c r="R752" s="55"/>
      <c r="S752" s="55"/>
      <c r="T752" s="55"/>
      <c r="U752" s="55"/>
    </row>
    <row r="753" spans="1:21" x14ac:dyDescent="0.3">
      <c r="A753" s="55"/>
      <c r="B753" s="55"/>
      <c r="C753" s="55"/>
      <c r="D753" s="55"/>
      <c r="E753" s="55" t="s">
        <v>1720</v>
      </c>
      <c r="F753" s="55" t="s">
        <v>977</v>
      </c>
      <c r="G753" s="55"/>
      <c r="H753" s="55"/>
      <c r="I753" s="55"/>
      <c r="J753" s="55"/>
      <c r="K753" s="55"/>
      <c r="L753" s="55"/>
      <c r="M753" s="55"/>
      <c r="N753" s="55"/>
      <c r="O753" s="55"/>
      <c r="P753" s="55"/>
      <c r="Q753" s="55"/>
      <c r="R753" s="55"/>
      <c r="S753" s="55"/>
      <c r="T753" s="55"/>
      <c r="U753" s="55"/>
    </row>
    <row r="754" spans="1:21" x14ac:dyDescent="0.3">
      <c r="A754" s="55"/>
      <c r="B754" s="55"/>
      <c r="C754" s="55"/>
      <c r="D754" s="55"/>
      <c r="E754" s="55" t="s">
        <v>1722</v>
      </c>
      <c r="F754" s="55" t="s">
        <v>895</v>
      </c>
      <c r="G754" s="55"/>
      <c r="H754" s="55"/>
      <c r="I754" s="55"/>
      <c r="J754" s="55"/>
      <c r="K754" s="55"/>
      <c r="L754" s="55"/>
      <c r="M754" s="55"/>
      <c r="N754" s="55"/>
      <c r="O754" s="55"/>
      <c r="P754" s="55"/>
      <c r="Q754" s="55"/>
      <c r="R754" s="55"/>
      <c r="S754" s="55"/>
      <c r="T754" s="55"/>
      <c r="U754" s="55"/>
    </row>
    <row r="755" spans="1:21" x14ac:dyDescent="0.3">
      <c r="A755" s="55"/>
      <c r="B755" s="55"/>
      <c r="C755" s="55"/>
      <c r="D755" s="55"/>
      <c r="E755" s="55" t="s">
        <v>1724</v>
      </c>
      <c r="F755" s="55" t="s">
        <v>980</v>
      </c>
      <c r="G755" s="55"/>
      <c r="H755" s="55"/>
      <c r="I755" s="55"/>
      <c r="J755" s="55"/>
      <c r="K755" s="55"/>
      <c r="L755" s="55"/>
      <c r="M755" s="55"/>
      <c r="N755" s="55"/>
      <c r="O755" s="55"/>
      <c r="P755" s="55"/>
      <c r="Q755" s="55"/>
      <c r="R755" s="55"/>
      <c r="S755" s="55"/>
      <c r="T755" s="55"/>
      <c r="U755" s="55"/>
    </row>
    <row r="756" spans="1:21" x14ac:dyDescent="0.3">
      <c r="A756" s="55"/>
      <c r="B756" s="55"/>
      <c r="C756" s="55"/>
      <c r="D756" s="55"/>
      <c r="E756" s="55" t="s">
        <v>1726</v>
      </c>
      <c r="F756" s="55" t="s">
        <v>982</v>
      </c>
      <c r="G756" s="55"/>
      <c r="H756" s="55"/>
      <c r="I756" s="55"/>
      <c r="J756" s="55"/>
      <c r="K756" s="55"/>
      <c r="L756" s="55"/>
      <c r="M756" s="55"/>
      <c r="N756" s="55"/>
      <c r="O756" s="55"/>
      <c r="P756" s="55"/>
      <c r="Q756" s="55"/>
      <c r="R756" s="55"/>
      <c r="S756" s="55"/>
      <c r="T756" s="55"/>
      <c r="U756" s="55"/>
    </row>
    <row r="757" spans="1:21" x14ac:dyDescent="0.3">
      <c r="A757" s="55"/>
      <c r="B757" s="55"/>
      <c r="C757" s="55"/>
      <c r="D757" s="55"/>
      <c r="E757" s="55" t="s">
        <v>1728</v>
      </c>
      <c r="F757" s="55" t="s">
        <v>984</v>
      </c>
      <c r="G757" s="55"/>
      <c r="H757" s="55"/>
      <c r="I757" s="55"/>
      <c r="J757" s="55"/>
      <c r="K757" s="55"/>
      <c r="L757" s="55"/>
      <c r="M757" s="55"/>
      <c r="N757" s="55"/>
      <c r="O757" s="55"/>
      <c r="P757" s="55"/>
      <c r="Q757" s="55"/>
      <c r="R757" s="55"/>
      <c r="S757" s="55"/>
      <c r="T757" s="55"/>
      <c r="U757" s="55"/>
    </row>
    <row r="758" spans="1:21" x14ac:dyDescent="0.3">
      <c r="A758" s="55"/>
      <c r="B758" s="55"/>
      <c r="C758" s="55"/>
      <c r="D758" s="55"/>
      <c r="E758" s="55" t="s">
        <v>1730</v>
      </c>
      <c r="F758" s="55" t="s">
        <v>986</v>
      </c>
      <c r="G758" s="55"/>
      <c r="H758" s="55"/>
      <c r="I758" s="55"/>
      <c r="J758" s="55"/>
      <c r="K758" s="55"/>
      <c r="L758" s="55"/>
      <c r="M758" s="55"/>
      <c r="N758" s="55"/>
      <c r="O758" s="55"/>
      <c r="P758" s="55"/>
      <c r="Q758" s="55"/>
      <c r="R758" s="55"/>
      <c r="S758" s="55"/>
      <c r="T758" s="55"/>
      <c r="U758" s="55"/>
    </row>
    <row r="759" spans="1:21" x14ac:dyDescent="0.3">
      <c r="A759" s="55"/>
      <c r="B759" s="55"/>
      <c r="C759" s="55"/>
      <c r="D759" s="55"/>
      <c r="E759" s="55" t="s">
        <v>1732</v>
      </c>
      <c r="F759" s="55" t="s">
        <v>988</v>
      </c>
      <c r="G759" s="55"/>
      <c r="H759" s="55"/>
      <c r="I759" s="55"/>
      <c r="J759" s="55"/>
      <c r="K759" s="55"/>
      <c r="L759" s="55"/>
      <c r="M759" s="55"/>
      <c r="N759" s="55"/>
      <c r="O759" s="55"/>
      <c r="P759" s="55"/>
      <c r="Q759" s="55"/>
      <c r="R759" s="55"/>
      <c r="S759" s="55"/>
      <c r="T759" s="55"/>
      <c r="U759" s="55"/>
    </row>
    <row r="760" spans="1:21" x14ac:dyDescent="0.3">
      <c r="A760" s="55"/>
      <c r="B760" s="55"/>
      <c r="C760" s="55"/>
      <c r="D760" s="55"/>
      <c r="E760" s="55" t="s">
        <v>1734</v>
      </c>
      <c r="F760" s="55" t="s">
        <v>635</v>
      </c>
      <c r="G760" s="55"/>
      <c r="H760" s="55"/>
      <c r="I760" s="55"/>
      <c r="J760" s="55"/>
      <c r="K760" s="55"/>
      <c r="L760" s="55"/>
      <c r="M760" s="55"/>
      <c r="N760" s="55"/>
      <c r="O760" s="55"/>
      <c r="P760" s="55"/>
      <c r="Q760" s="55"/>
      <c r="R760" s="55"/>
      <c r="S760" s="55"/>
      <c r="T760" s="55"/>
      <c r="U760" s="55"/>
    </row>
    <row r="761" spans="1:21" x14ac:dyDescent="0.3">
      <c r="A761" s="55"/>
      <c r="B761" s="55"/>
      <c r="C761" s="55"/>
      <c r="D761" s="55"/>
      <c r="E761" s="55" t="s">
        <v>1736</v>
      </c>
      <c r="F761" s="55" t="s">
        <v>990</v>
      </c>
      <c r="G761" s="55"/>
      <c r="H761" s="55"/>
      <c r="I761" s="55"/>
      <c r="J761" s="55"/>
      <c r="K761" s="55"/>
      <c r="L761" s="55"/>
      <c r="M761" s="55"/>
      <c r="N761" s="55"/>
      <c r="O761" s="55"/>
      <c r="P761" s="55"/>
      <c r="Q761" s="55"/>
      <c r="R761" s="55"/>
      <c r="S761" s="55"/>
      <c r="T761" s="55"/>
      <c r="U761" s="55"/>
    </row>
    <row r="762" spans="1:21" x14ac:dyDescent="0.3">
      <c r="A762" s="55"/>
      <c r="B762" s="55"/>
      <c r="C762" s="55"/>
      <c r="D762" s="55"/>
      <c r="E762" s="55" t="s">
        <v>1738</v>
      </c>
      <c r="F762" s="55" t="s">
        <v>992</v>
      </c>
      <c r="G762" s="55"/>
      <c r="H762" s="55"/>
      <c r="I762" s="55"/>
      <c r="J762" s="55"/>
      <c r="K762" s="55"/>
      <c r="L762" s="55"/>
      <c r="M762" s="55"/>
      <c r="N762" s="55"/>
      <c r="O762" s="55"/>
      <c r="P762" s="55"/>
      <c r="Q762" s="55"/>
      <c r="R762" s="55"/>
      <c r="S762" s="55"/>
      <c r="T762" s="55"/>
      <c r="U762" s="55"/>
    </row>
    <row r="763" spans="1:21" x14ac:dyDescent="0.3">
      <c r="A763" s="55"/>
      <c r="B763" s="55"/>
      <c r="C763" s="55"/>
      <c r="D763" s="55"/>
      <c r="E763" s="55" t="s">
        <v>1740</v>
      </c>
      <c r="F763" s="55" t="s">
        <v>797</v>
      </c>
      <c r="G763" s="55"/>
      <c r="H763" s="55"/>
      <c r="I763" s="55"/>
      <c r="J763" s="55"/>
      <c r="K763" s="55"/>
      <c r="L763" s="55"/>
      <c r="M763" s="55"/>
      <c r="N763" s="55"/>
      <c r="O763" s="55"/>
      <c r="P763" s="55"/>
      <c r="Q763" s="55"/>
      <c r="R763" s="55"/>
      <c r="S763" s="55"/>
      <c r="T763" s="55"/>
      <c r="U763" s="55"/>
    </row>
    <row r="764" spans="1:21" x14ac:dyDescent="0.3">
      <c r="A764" s="55"/>
      <c r="B764" s="55"/>
      <c r="C764" s="55"/>
      <c r="D764" s="55"/>
      <c r="E764" s="55" t="s">
        <v>1742</v>
      </c>
      <c r="F764" s="55" t="s">
        <v>994</v>
      </c>
      <c r="G764" s="55"/>
      <c r="H764" s="55"/>
      <c r="I764" s="55"/>
      <c r="J764" s="55"/>
      <c r="K764" s="55"/>
      <c r="L764" s="55"/>
      <c r="M764" s="55"/>
      <c r="N764" s="55"/>
      <c r="O764" s="55"/>
      <c r="P764" s="55"/>
      <c r="Q764" s="55"/>
      <c r="R764" s="55"/>
      <c r="S764" s="55"/>
      <c r="T764" s="55"/>
      <c r="U764" s="55"/>
    </row>
    <row r="765" spans="1:21" x14ac:dyDescent="0.3">
      <c r="A765" s="55"/>
      <c r="B765" s="55"/>
      <c r="C765" s="55"/>
      <c r="D765" s="55"/>
      <c r="E765" s="55" t="s">
        <v>1744</v>
      </c>
      <c r="F765" s="55" t="s">
        <v>996</v>
      </c>
      <c r="G765" s="55"/>
      <c r="H765" s="55"/>
      <c r="I765" s="55"/>
      <c r="J765" s="55"/>
      <c r="K765" s="55"/>
      <c r="L765" s="55"/>
      <c r="M765" s="55"/>
      <c r="N765" s="55"/>
      <c r="O765" s="55"/>
      <c r="P765" s="55"/>
      <c r="Q765" s="55"/>
      <c r="R765" s="55"/>
      <c r="S765" s="55"/>
      <c r="T765" s="55"/>
      <c r="U765" s="55"/>
    </row>
    <row r="766" spans="1:21" x14ac:dyDescent="0.3">
      <c r="A766" s="55"/>
      <c r="B766" s="55"/>
      <c r="C766" s="55"/>
      <c r="D766" s="55"/>
      <c r="E766" s="55" t="s">
        <v>1746</v>
      </c>
      <c r="F766" s="55" t="s">
        <v>998</v>
      </c>
      <c r="G766" s="55"/>
      <c r="H766" s="55"/>
      <c r="I766" s="55"/>
      <c r="J766" s="55"/>
      <c r="K766" s="55"/>
      <c r="L766" s="55"/>
      <c r="M766" s="55"/>
      <c r="N766" s="55"/>
      <c r="O766" s="55"/>
      <c r="P766" s="55"/>
      <c r="Q766" s="55"/>
      <c r="R766" s="55"/>
      <c r="S766" s="55"/>
      <c r="T766" s="55"/>
      <c r="U766" s="55"/>
    </row>
    <row r="767" spans="1:21" x14ac:dyDescent="0.3">
      <c r="A767" s="55"/>
      <c r="B767" s="55"/>
      <c r="C767" s="55"/>
      <c r="D767" s="55"/>
      <c r="E767" s="55" t="s">
        <v>1748</v>
      </c>
      <c r="F767" s="55" t="s">
        <v>1000</v>
      </c>
      <c r="G767" s="55"/>
      <c r="H767" s="55"/>
      <c r="I767" s="55"/>
      <c r="J767" s="55"/>
      <c r="K767" s="55"/>
      <c r="L767" s="55"/>
      <c r="M767" s="55"/>
      <c r="N767" s="55"/>
      <c r="O767" s="55"/>
      <c r="P767" s="55"/>
      <c r="Q767" s="55"/>
      <c r="R767" s="55"/>
      <c r="S767" s="55"/>
      <c r="T767" s="55"/>
      <c r="U767" s="55"/>
    </row>
    <row r="768" spans="1:21" x14ac:dyDescent="0.3">
      <c r="A768" s="55"/>
      <c r="B768" s="55"/>
      <c r="C768" s="55"/>
      <c r="D768" s="55"/>
      <c r="E768" s="55" t="s">
        <v>1750</v>
      </c>
      <c r="F768" s="55" t="s">
        <v>1002</v>
      </c>
      <c r="G768" s="55"/>
      <c r="H768" s="55"/>
      <c r="I768" s="55"/>
      <c r="J768" s="55"/>
      <c r="K768" s="55"/>
      <c r="L768" s="55"/>
      <c r="M768" s="55"/>
      <c r="N768" s="55"/>
      <c r="O768" s="55"/>
      <c r="P768" s="55"/>
      <c r="Q768" s="55"/>
      <c r="R768" s="55"/>
      <c r="S768" s="55"/>
      <c r="T768" s="55"/>
      <c r="U768" s="55"/>
    </row>
    <row r="769" spans="1:21" x14ac:dyDescent="0.3">
      <c r="A769" s="55"/>
      <c r="B769" s="55"/>
      <c r="C769" s="55"/>
      <c r="D769" s="55"/>
      <c r="E769" s="55" t="s">
        <v>1752</v>
      </c>
      <c r="F769" s="55" t="s">
        <v>909</v>
      </c>
      <c r="G769" s="55"/>
      <c r="H769" s="55"/>
      <c r="I769" s="55"/>
      <c r="J769" s="55"/>
      <c r="K769" s="55"/>
      <c r="L769" s="55"/>
      <c r="M769" s="55"/>
      <c r="N769" s="55"/>
      <c r="O769" s="55"/>
      <c r="P769" s="55"/>
      <c r="Q769" s="55"/>
      <c r="R769" s="55"/>
      <c r="S769" s="55"/>
      <c r="T769" s="55"/>
      <c r="U769" s="55"/>
    </row>
    <row r="770" spans="1:21" x14ac:dyDescent="0.3">
      <c r="A770" s="55"/>
      <c r="B770" s="55"/>
      <c r="C770" s="55"/>
      <c r="D770" s="55"/>
      <c r="E770" s="55" t="s">
        <v>1754</v>
      </c>
      <c r="F770" s="55" t="s">
        <v>721</v>
      </c>
      <c r="G770" s="55"/>
      <c r="H770" s="55"/>
      <c r="I770" s="55"/>
      <c r="J770" s="55"/>
      <c r="K770" s="55"/>
      <c r="L770" s="55"/>
      <c r="M770" s="55"/>
      <c r="N770" s="55"/>
      <c r="O770" s="55"/>
      <c r="P770" s="55"/>
      <c r="Q770" s="55"/>
      <c r="R770" s="55"/>
      <c r="S770" s="55"/>
      <c r="T770" s="55"/>
      <c r="U770" s="55"/>
    </row>
    <row r="771" spans="1:21" x14ac:dyDescent="0.3">
      <c r="A771" s="55"/>
      <c r="B771" s="55"/>
      <c r="C771" s="55"/>
      <c r="D771" s="55"/>
      <c r="E771" s="55" t="s">
        <v>1756</v>
      </c>
      <c r="F771" s="55" t="s">
        <v>1006</v>
      </c>
      <c r="G771" s="55"/>
      <c r="H771" s="55"/>
      <c r="I771" s="55"/>
      <c r="J771" s="55"/>
      <c r="K771" s="55"/>
      <c r="L771" s="55"/>
      <c r="M771" s="55"/>
      <c r="N771" s="55"/>
      <c r="O771" s="55"/>
      <c r="P771" s="55"/>
      <c r="Q771" s="55"/>
      <c r="R771" s="55"/>
      <c r="S771" s="55"/>
      <c r="T771" s="55"/>
      <c r="U771" s="55"/>
    </row>
    <row r="772" spans="1:21" x14ac:dyDescent="0.3">
      <c r="A772" s="55"/>
      <c r="B772" s="55"/>
      <c r="C772" s="55"/>
      <c r="D772" s="55"/>
      <c r="E772" s="55" t="s">
        <v>1758</v>
      </c>
      <c r="F772" s="55" t="s">
        <v>1008</v>
      </c>
      <c r="G772" s="55"/>
      <c r="H772" s="55"/>
      <c r="I772" s="55"/>
      <c r="J772" s="55"/>
      <c r="K772" s="55"/>
      <c r="L772" s="55"/>
      <c r="M772" s="55"/>
      <c r="N772" s="55"/>
      <c r="O772" s="55"/>
      <c r="P772" s="55"/>
      <c r="Q772" s="55"/>
      <c r="R772" s="55"/>
      <c r="S772" s="55"/>
      <c r="T772" s="55"/>
      <c r="U772" s="55"/>
    </row>
    <row r="773" spans="1:21" x14ac:dyDescent="0.3">
      <c r="A773" s="55"/>
      <c r="B773" s="55"/>
      <c r="C773" s="55"/>
      <c r="D773" s="55"/>
      <c r="E773" s="55" t="s">
        <v>1760</v>
      </c>
      <c r="F773" s="55" t="s">
        <v>867</v>
      </c>
      <c r="G773" s="55"/>
      <c r="H773" s="55"/>
      <c r="I773" s="55"/>
      <c r="J773" s="55"/>
      <c r="K773" s="55"/>
      <c r="L773" s="55"/>
      <c r="M773" s="55"/>
      <c r="N773" s="55"/>
      <c r="O773" s="55"/>
      <c r="P773" s="55"/>
      <c r="Q773" s="55"/>
      <c r="R773" s="55"/>
      <c r="S773" s="55"/>
      <c r="T773" s="55"/>
      <c r="U773" s="55"/>
    </row>
    <row r="774" spans="1:21" x14ac:dyDescent="0.3">
      <c r="A774" s="55"/>
      <c r="B774" s="55"/>
      <c r="C774" s="55"/>
      <c r="D774" s="55"/>
      <c r="E774" s="55" t="s">
        <v>1762</v>
      </c>
      <c r="F774" s="55" t="s">
        <v>884</v>
      </c>
      <c r="G774" s="55"/>
      <c r="H774" s="55"/>
      <c r="I774" s="55"/>
      <c r="J774" s="55"/>
      <c r="K774" s="55"/>
      <c r="L774" s="55"/>
      <c r="M774" s="55"/>
      <c r="N774" s="55"/>
      <c r="O774" s="55"/>
      <c r="P774" s="55"/>
      <c r="Q774" s="55"/>
      <c r="R774" s="55"/>
      <c r="S774" s="55"/>
      <c r="T774" s="55"/>
      <c r="U774" s="55"/>
    </row>
    <row r="775" spans="1:21" x14ac:dyDescent="0.3">
      <c r="A775" s="55"/>
      <c r="B775" s="55"/>
      <c r="C775" s="55"/>
      <c r="D775" s="55"/>
      <c r="E775" s="55" t="s">
        <v>1764</v>
      </c>
      <c r="F775" s="55" t="s">
        <v>1011</v>
      </c>
      <c r="G775" s="55"/>
      <c r="H775" s="55"/>
      <c r="I775" s="55"/>
      <c r="J775" s="55"/>
      <c r="K775" s="55"/>
      <c r="L775" s="55"/>
      <c r="M775" s="55"/>
      <c r="N775" s="55"/>
      <c r="O775" s="55"/>
      <c r="P775" s="55"/>
      <c r="Q775" s="55"/>
      <c r="R775" s="55"/>
      <c r="S775" s="55"/>
      <c r="T775" s="55"/>
      <c r="U775" s="55"/>
    </row>
    <row r="776" spans="1:21" x14ac:dyDescent="0.3">
      <c r="A776" s="55"/>
      <c r="B776" s="55"/>
      <c r="C776" s="55"/>
      <c r="D776" s="55"/>
      <c r="E776" s="55" t="s">
        <v>1766</v>
      </c>
      <c r="F776" s="55" t="s">
        <v>1012</v>
      </c>
      <c r="G776" s="55"/>
      <c r="H776" s="55"/>
      <c r="I776" s="55"/>
      <c r="J776" s="55"/>
      <c r="K776" s="55"/>
      <c r="L776" s="55"/>
      <c r="M776" s="55"/>
      <c r="N776" s="55"/>
      <c r="O776" s="55"/>
      <c r="P776" s="55"/>
      <c r="Q776" s="55"/>
      <c r="R776" s="55"/>
      <c r="S776" s="55"/>
      <c r="T776" s="55"/>
      <c r="U776" s="55"/>
    </row>
    <row r="777" spans="1:21" x14ac:dyDescent="0.3">
      <c r="A777" s="55"/>
      <c r="B777" s="55"/>
      <c r="C777" s="55"/>
      <c r="D777" s="55"/>
      <c r="E777" s="55" t="s">
        <v>1768</v>
      </c>
      <c r="F777" s="55" t="s">
        <v>882</v>
      </c>
      <c r="G777" s="55"/>
      <c r="H777" s="55"/>
      <c r="I777" s="55"/>
      <c r="J777" s="55"/>
      <c r="K777" s="55"/>
      <c r="L777" s="55"/>
      <c r="M777" s="55"/>
      <c r="N777" s="55"/>
      <c r="O777" s="55"/>
      <c r="P777" s="55"/>
      <c r="Q777" s="55"/>
      <c r="R777" s="55"/>
      <c r="S777" s="55"/>
      <c r="T777" s="55"/>
      <c r="U777" s="55"/>
    </row>
    <row r="778" spans="1:21" x14ac:dyDescent="0.3">
      <c r="A778" s="55"/>
      <c r="B778" s="55"/>
      <c r="C778" s="55"/>
      <c r="D778" s="55"/>
      <c r="E778" s="55" t="s">
        <v>1770</v>
      </c>
      <c r="F778" s="55" t="s">
        <v>1013</v>
      </c>
      <c r="G778" s="55"/>
      <c r="H778" s="55"/>
      <c r="I778" s="55"/>
      <c r="J778" s="55"/>
      <c r="K778" s="55"/>
      <c r="L778" s="55"/>
      <c r="M778" s="55"/>
      <c r="N778" s="55"/>
      <c r="O778" s="55"/>
      <c r="P778" s="55"/>
      <c r="Q778" s="55"/>
      <c r="R778" s="55"/>
      <c r="S778" s="55"/>
      <c r="T778" s="55"/>
      <c r="U778" s="55"/>
    </row>
    <row r="779" spans="1:21" x14ac:dyDescent="0.3">
      <c r="A779" s="55"/>
      <c r="B779" s="55"/>
      <c r="C779" s="55"/>
      <c r="D779" s="55"/>
      <c r="E779" s="55" t="s">
        <v>1772</v>
      </c>
      <c r="F779" s="55" t="s">
        <v>950</v>
      </c>
      <c r="G779" s="55"/>
      <c r="H779" s="55"/>
      <c r="I779" s="55"/>
      <c r="J779" s="55"/>
      <c r="K779" s="55"/>
      <c r="L779" s="55"/>
      <c r="M779" s="55"/>
      <c r="N779" s="55"/>
      <c r="O779" s="55"/>
      <c r="P779" s="55"/>
      <c r="Q779" s="55"/>
      <c r="R779" s="55"/>
      <c r="S779" s="55"/>
      <c r="T779" s="55"/>
      <c r="U779" s="55"/>
    </row>
    <row r="780" spans="1:21" x14ac:dyDescent="0.3">
      <c r="A780" s="55"/>
      <c r="B780" s="55"/>
      <c r="C780" s="55"/>
      <c r="D780" s="55"/>
      <c r="E780" s="55" t="s">
        <v>1774</v>
      </c>
      <c r="F780" s="55" t="s">
        <v>587</v>
      </c>
      <c r="G780" s="55"/>
      <c r="H780" s="55"/>
      <c r="I780" s="55"/>
      <c r="J780" s="55"/>
      <c r="K780" s="55"/>
      <c r="L780" s="55"/>
      <c r="M780" s="55"/>
      <c r="N780" s="55"/>
      <c r="O780" s="55"/>
      <c r="P780" s="55"/>
      <c r="Q780" s="55"/>
      <c r="R780" s="55"/>
      <c r="S780" s="55"/>
      <c r="T780" s="55"/>
      <c r="U780" s="55"/>
    </row>
    <row r="781" spans="1:21" x14ac:dyDescent="0.3">
      <c r="A781" s="55"/>
      <c r="B781" s="55"/>
      <c r="C781" s="55"/>
      <c r="D781" s="55"/>
      <c r="E781" s="55" t="s">
        <v>1776</v>
      </c>
      <c r="F781" s="55" t="s">
        <v>1016</v>
      </c>
      <c r="G781" s="55"/>
      <c r="H781" s="55"/>
      <c r="I781" s="55"/>
      <c r="J781" s="55"/>
      <c r="K781" s="55"/>
      <c r="L781" s="55"/>
      <c r="M781" s="55"/>
      <c r="N781" s="55"/>
      <c r="O781" s="55"/>
      <c r="P781" s="55"/>
      <c r="Q781" s="55"/>
      <c r="R781" s="55"/>
      <c r="S781" s="55"/>
      <c r="T781" s="55"/>
      <c r="U781" s="55"/>
    </row>
    <row r="782" spans="1:21" x14ac:dyDescent="0.3">
      <c r="A782" s="55"/>
      <c r="B782" s="55"/>
      <c r="C782" s="55"/>
      <c r="D782" s="55"/>
      <c r="E782" s="55" t="s">
        <v>1778</v>
      </c>
      <c r="F782" s="55" t="s">
        <v>629</v>
      </c>
      <c r="G782" s="55"/>
      <c r="H782" s="55"/>
      <c r="I782" s="55"/>
      <c r="J782" s="55"/>
      <c r="K782" s="55"/>
      <c r="L782" s="55"/>
      <c r="M782" s="55"/>
      <c r="N782" s="55"/>
      <c r="O782" s="55"/>
      <c r="P782" s="55"/>
      <c r="Q782" s="55"/>
      <c r="R782" s="55"/>
      <c r="S782" s="55"/>
      <c r="T782" s="55"/>
      <c r="U782" s="55"/>
    </row>
    <row r="783" spans="1:21" x14ac:dyDescent="0.3">
      <c r="A783" s="55"/>
      <c r="B783" s="55"/>
      <c r="C783" s="55"/>
      <c r="D783" s="55"/>
      <c r="E783" s="55" t="s">
        <v>1780</v>
      </c>
      <c r="F783" s="55" t="s">
        <v>648</v>
      </c>
      <c r="G783" s="55"/>
      <c r="H783" s="55"/>
      <c r="I783" s="55"/>
      <c r="J783" s="55"/>
      <c r="K783" s="55"/>
      <c r="L783" s="55"/>
      <c r="M783" s="55"/>
      <c r="N783" s="55"/>
      <c r="O783" s="55"/>
      <c r="P783" s="55"/>
      <c r="Q783" s="55"/>
      <c r="R783" s="55"/>
      <c r="S783" s="55"/>
      <c r="T783" s="55"/>
      <c r="U783" s="55"/>
    </row>
    <row r="784" spans="1:21" x14ac:dyDescent="0.3">
      <c r="A784" s="55"/>
      <c r="B784" s="55"/>
      <c r="C784" s="55"/>
      <c r="D784" s="55"/>
      <c r="E784" s="55" t="s">
        <v>1782</v>
      </c>
      <c r="F784" s="55" t="s">
        <v>968</v>
      </c>
      <c r="G784" s="55"/>
      <c r="H784" s="55"/>
      <c r="I784" s="55"/>
      <c r="J784" s="55"/>
      <c r="K784" s="55"/>
      <c r="L784" s="55"/>
      <c r="M784" s="55"/>
      <c r="N784" s="55"/>
      <c r="O784" s="55"/>
      <c r="P784" s="55"/>
      <c r="Q784" s="55"/>
      <c r="R784" s="55"/>
      <c r="S784" s="55"/>
      <c r="T784" s="55"/>
      <c r="U784" s="55"/>
    </row>
    <row r="785" spans="1:21" x14ac:dyDescent="0.3">
      <c r="A785" s="55"/>
      <c r="B785" s="55"/>
      <c r="C785" s="55"/>
      <c r="D785" s="55"/>
      <c r="E785" s="55" t="s">
        <v>1784</v>
      </c>
      <c r="F785" s="55" t="s">
        <v>1018</v>
      </c>
      <c r="G785" s="55"/>
      <c r="H785" s="55"/>
      <c r="I785" s="55"/>
      <c r="J785" s="55"/>
      <c r="K785" s="55"/>
      <c r="L785" s="55"/>
      <c r="M785" s="55"/>
      <c r="N785" s="55"/>
      <c r="O785" s="55"/>
      <c r="P785" s="55"/>
      <c r="Q785" s="55"/>
      <c r="R785" s="55"/>
      <c r="S785" s="55"/>
      <c r="T785" s="55"/>
      <c r="U785" s="55"/>
    </row>
    <row r="786" spans="1:21" x14ac:dyDescent="0.3">
      <c r="A786" s="55"/>
      <c r="B786" s="55"/>
      <c r="C786" s="55"/>
      <c r="D786" s="55"/>
      <c r="E786" s="55" t="s">
        <v>1786</v>
      </c>
      <c r="F786" s="55" t="s">
        <v>1020</v>
      </c>
      <c r="G786" s="55"/>
      <c r="H786" s="55"/>
      <c r="I786" s="55"/>
      <c r="J786" s="55"/>
      <c r="K786" s="55"/>
      <c r="L786" s="55"/>
      <c r="M786" s="55"/>
      <c r="N786" s="55"/>
      <c r="O786" s="55"/>
      <c r="P786" s="55"/>
      <c r="Q786" s="55"/>
      <c r="R786" s="55"/>
      <c r="S786" s="55"/>
      <c r="T786" s="55"/>
      <c r="U786" s="55"/>
    </row>
    <row r="787" spans="1:21" x14ac:dyDescent="0.3">
      <c r="A787" s="55"/>
      <c r="B787" s="55"/>
      <c r="C787" s="55"/>
      <c r="D787" s="55"/>
      <c r="E787" s="55" t="s">
        <v>1788</v>
      </c>
      <c r="F787" s="55" t="s">
        <v>1022</v>
      </c>
      <c r="G787" s="55"/>
      <c r="H787" s="55"/>
      <c r="I787" s="55"/>
      <c r="J787" s="55"/>
      <c r="K787" s="55"/>
      <c r="L787" s="55"/>
      <c r="M787" s="55"/>
      <c r="N787" s="55"/>
      <c r="O787" s="55"/>
      <c r="P787" s="55"/>
      <c r="Q787" s="55"/>
      <c r="R787" s="55"/>
      <c r="S787" s="55"/>
      <c r="T787" s="55"/>
      <c r="U787" s="55"/>
    </row>
    <row r="788" spans="1:21" x14ac:dyDescent="0.3">
      <c r="A788" s="55"/>
      <c r="B788" s="55"/>
      <c r="C788" s="55"/>
      <c r="D788" s="55"/>
      <c r="E788" s="55" t="s">
        <v>1790</v>
      </c>
      <c r="F788" s="55" t="s">
        <v>1023</v>
      </c>
      <c r="G788" s="55"/>
      <c r="H788" s="55"/>
      <c r="I788" s="55"/>
      <c r="J788" s="55"/>
      <c r="K788" s="55"/>
      <c r="L788" s="55"/>
      <c r="M788" s="55"/>
      <c r="N788" s="55"/>
      <c r="O788" s="55"/>
      <c r="P788" s="55"/>
      <c r="Q788" s="55"/>
      <c r="R788" s="55"/>
      <c r="S788" s="55"/>
      <c r="T788" s="55"/>
      <c r="U788" s="55"/>
    </row>
    <row r="789" spans="1:21" x14ac:dyDescent="0.3">
      <c r="A789" s="55"/>
      <c r="B789" s="55"/>
      <c r="C789" s="55"/>
      <c r="D789" s="55"/>
      <c r="E789" s="55" t="s">
        <v>1792</v>
      </c>
      <c r="F789" s="55" t="s">
        <v>1025</v>
      </c>
      <c r="G789" s="55"/>
      <c r="H789" s="55"/>
      <c r="I789" s="55"/>
      <c r="J789" s="55"/>
      <c r="K789" s="55"/>
      <c r="L789" s="55"/>
      <c r="M789" s="55"/>
      <c r="N789" s="55"/>
      <c r="O789" s="55"/>
      <c r="P789" s="55"/>
      <c r="Q789" s="55"/>
      <c r="R789" s="55"/>
      <c r="S789" s="55"/>
      <c r="T789" s="55"/>
      <c r="U789" s="55"/>
    </row>
    <row r="790" spans="1:21" x14ac:dyDescent="0.3">
      <c r="A790" s="55"/>
      <c r="B790" s="55"/>
      <c r="C790" s="55"/>
      <c r="D790" s="55"/>
      <c r="E790" s="55" t="s">
        <v>1794</v>
      </c>
      <c r="F790" s="55" t="s">
        <v>492</v>
      </c>
      <c r="G790" s="55"/>
      <c r="H790" s="55"/>
      <c r="I790" s="55"/>
      <c r="J790" s="55"/>
      <c r="K790" s="55"/>
      <c r="L790" s="55"/>
      <c r="M790" s="55"/>
      <c r="N790" s="55"/>
      <c r="O790" s="55"/>
      <c r="P790" s="55"/>
      <c r="Q790" s="55"/>
      <c r="R790" s="55"/>
      <c r="S790" s="55"/>
      <c r="T790" s="55"/>
      <c r="U790" s="55"/>
    </row>
    <row r="791" spans="1:21" x14ac:dyDescent="0.3">
      <c r="A791" s="55"/>
      <c r="B791" s="55"/>
      <c r="C791" s="55"/>
      <c r="D791" s="55"/>
      <c r="E791" s="55" t="s">
        <v>1796</v>
      </c>
      <c r="F791" s="55" t="s">
        <v>1028</v>
      </c>
      <c r="G791" s="55"/>
      <c r="H791" s="55"/>
      <c r="I791" s="55"/>
      <c r="J791" s="55"/>
      <c r="K791" s="55"/>
      <c r="L791" s="55"/>
      <c r="M791" s="55"/>
      <c r="N791" s="55"/>
      <c r="O791" s="55"/>
      <c r="P791" s="55"/>
      <c r="Q791" s="55"/>
      <c r="R791" s="55"/>
      <c r="S791" s="55"/>
      <c r="T791" s="55"/>
      <c r="U791" s="55"/>
    </row>
    <row r="792" spans="1:21" x14ac:dyDescent="0.3">
      <c r="A792" s="55"/>
      <c r="B792" s="55"/>
      <c r="C792" s="55"/>
      <c r="D792" s="55"/>
      <c r="E792" s="55" t="s">
        <v>1798</v>
      </c>
      <c r="F792" s="55" t="s">
        <v>1030</v>
      </c>
      <c r="G792" s="55"/>
      <c r="H792" s="55"/>
      <c r="I792" s="55"/>
      <c r="J792" s="55"/>
      <c r="K792" s="55"/>
      <c r="L792" s="55"/>
      <c r="M792" s="55"/>
      <c r="N792" s="55"/>
      <c r="O792" s="55"/>
      <c r="P792" s="55"/>
      <c r="Q792" s="55"/>
      <c r="R792" s="55"/>
      <c r="S792" s="55"/>
      <c r="T792" s="55"/>
      <c r="U792" s="55"/>
    </row>
    <row r="793" spans="1:21" x14ac:dyDescent="0.3">
      <c r="A793" s="55"/>
      <c r="B793" s="55"/>
      <c r="C793" s="55"/>
      <c r="D793" s="55"/>
      <c r="E793" s="55" t="s">
        <v>1800</v>
      </c>
      <c r="F793" s="55" t="s">
        <v>1032</v>
      </c>
      <c r="G793" s="55"/>
      <c r="H793" s="55"/>
      <c r="I793" s="55"/>
      <c r="J793" s="55"/>
      <c r="K793" s="55"/>
      <c r="L793" s="55"/>
      <c r="M793" s="55"/>
      <c r="N793" s="55"/>
      <c r="O793" s="55"/>
      <c r="P793" s="55"/>
      <c r="Q793" s="55"/>
      <c r="R793" s="55"/>
      <c r="S793" s="55"/>
      <c r="T793" s="55"/>
      <c r="U793" s="55"/>
    </row>
    <row r="794" spans="1:21" x14ac:dyDescent="0.3">
      <c r="A794" s="55"/>
      <c r="B794" s="55"/>
      <c r="C794" s="55"/>
      <c r="D794" s="55"/>
      <c r="E794" s="55" t="s">
        <v>1802</v>
      </c>
      <c r="F794" s="55" t="s">
        <v>1034</v>
      </c>
      <c r="G794" s="55"/>
      <c r="H794" s="55"/>
      <c r="I794" s="55"/>
      <c r="J794" s="55"/>
      <c r="K794" s="55"/>
      <c r="L794" s="55"/>
      <c r="M794" s="55"/>
      <c r="N794" s="55"/>
      <c r="O794" s="55"/>
      <c r="P794" s="55"/>
      <c r="Q794" s="55"/>
      <c r="R794" s="55"/>
      <c r="S794" s="55"/>
      <c r="T794" s="55"/>
      <c r="U794" s="55"/>
    </row>
    <row r="795" spans="1:21" x14ac:dyDescent="0.3">
      <c r="A795" s="55"/>
      <c r="B795" s="55"/>
      <c r="C795" s="55"/>
      <c r="D795" s="55"/>
      <c r="E795" s="55" t="s">
        <v>1804</v>
      </c>
      <c r="F795" s="55" t="s">
        <v>513</v>
      </c>
      <c r="G795" s="55"/>
      <c r="H795" s="55"/>
      <c r="I795" s="55"/>
      <c r="J795" s="55"/>
      <c r="K795" s="55"/>
      <c r="L795" s="55"/>
      <c r="M795" s="55"/>
      <c r="N795" s="55"/>
      <c r="O795" s="55"/>
      <c r="P795" s="55"/>
      <c r="Q795" s="55"/>
      <c r="R795" s="55"/>
      <c r="S795" s="55"/>
      <c r="T795" s="55"/>
      <c r="U795" s="55"/>
    </row>
  </sheetData>
  <mergeCells count="6">
    <mergeCell ref="S6:U6"/>
    <mergeCell ref="A1:C5"/>
    <mergeCell ref="G6:I6"/>
    <mergeCell ref="J6:L6"/>
    <mergeCell ref="M6:O6"/>
    <mergeCell ref="P6:R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351"/>
  <sheetViews>
    <sheetView zoomScale="69" zoomScaleNormal="69" workbookViewId="0">
      <pane ySplit="16" topLeftCell="A17" activePane="bottomLeft" state="frozen"/>
      <selection pane="bottomLeft" activeCell="E9" sqref="E9:G9"/>
    </sheetView>
  </sheetViews>
  <sheetFormatPr defaultColWidth="19.5546875" defaultRowHeight="14.4" x14ac:dyDescent="0.3"/>
  <cols>
    <col min="1" max="1" width="20.6640625" style="46" customWidth="1"/>
    <col min="2" max="2" width="22" style="46" bestFit="1" customWidth="1"/>
    <col min="3" max="3" width="14.5546875" style="46" customWidth="1"/>
    <col min="4" max="4" width="16" style="46" customWidth="1"/>
    <col min="5" max="5" width="13.5546875" style="46" customWidth="1"/>
    <col min="6" max="6" width="20.88671875" style="46" bestFit="1" customWidth="1"/>
    <col min="7" max="7" width="20.109375" style="46" customWidth="1"/>
    <col min="8" max="8" width="15.44140625" style="46" customWidth="1"/>
    <col min="9" max="9" width="25.44140625" style="46" bestFit="1" customWidth="1"/>
    <col min="10" max="10" width="23.33203125" style="46" customWidth="1"/>
    <col min="11" max="16384" width="19.5546875" style="46"/>
  </cols>
  <sheetData>
    <row r="1" spans="1:17" x14ac:dyDescent="0.3">
      <c r="A1" s="72" t="s">
        <v>206</v>
      </c>
      <c r="B1" s="57">
        <f>'Library Prep'!C2</f>
        <v>0</v>
      </c>
      <c r="C1"/>
      <c r="F1" s="47"/>
      <c r="G1" s="47"/>
      <c r="L1" s="218" t="s">
        <v>207</v>
      </c>
      <c r="M1" s="218"/>
      <c r="N1" s="218"/>
      <c r="O1" s="218"/>
    </row>
    <row r="2" spans="1:17" ht="15" customHeight="1" x14ac:dyDescent="0.3">
      <c r="A2" s="72" t="s">
        <v>208</v>
      </c>
      <c r="B2" s="58">
        <f>'Library Prep'!C8</f>
        <v>0</v>
      </c>
      <c r="C2"/>
      <c r="F2" s="47"/>
      <c r="G2" s="47"/>
      <c r="L2" s="233" t="s">
        <v>209</v>
      </c>
      <c r="M2" s="233"/>
      <c r="N2" s="233"/>
      <c r="O2" s="233"/>
      <c r="P2" s="53"/>
      <c r="Q2" s="53"/>
    </row>
    <row r="3" spans="1:17" ht="18" customHeight="1" x14ac:dyDescent="0.3">
      <c r="A3" s="72" t="s">
        <v>210</v>
      </c>
      <c r="B3" s="58">
        <f>'Library Prep'!C5</f>
        <v>0</v>
      </c>
      <c r="F3" s="47"/>
      <c r="G3" s="47"/>
      <c r="L3" s="233"/>
      <c r="M3" s="233"/>
      <c r="N3" s="233"/>
      <c r="O3" s="233"/>
      <c r="P3" s="53"/>
      <c r="Q3" s="53"/>
    </row>
    <row r="4" spans="1:17" ht="15" customHeight="1" thickBot="1" x14ac:dyDescent="0.35">
      <c r="A4" s="45"/>
      <c r="B4"/>
      <c r="F4" s="47"/>
      <c r="G4" s="47"/>
      <c r="L4" s="234" t="s">
        <v>266</v>
      </c>
      <c r="M4" s="235"/>
      <c r="N4" s="235"/>
      <c r="O4" s="235"/>
      <c r="P4" s="53"/>
      <c r="Q4" s="53"/>
    </row>
    <row r="5" spans="1:17" ht="19.5" customHeight="1" thickBot="1" x14ac:dyDescent="0.35">
      <c r="A5" s="45"/>
      <c r="B5" s="212" t="s">
        <v>1827</v>
      </c>
      <c r="C5" s="213"/>
      <c r="D5" s="214"/>
      <c r="E5" s="219" t="s">
        <v>211</v>
      </c>
      <c r="F5" s="220"/>
      <c r="G5" s="221"/>
      <c r="H5" s="225" t="s">
        <v>114</v>
      </c>
      <c r="L5" s="235"/>
      <c r="M5" s="235"/>
      <c r="N5" s="235"/>
      <c r="O5" s="235"/>
      <c r="P5" s="53"/>
      <c r="Q5" s="53"/>
    </row>
    <row r="6" spans="1:17" ht="27.6" customHeight="1" x14ac:dyDescent="0.3">
      <c r="A6" s="71"/>
      <c r="B6" s="215"/>
      <c r="C6" s="216"/>
      <c r="D6" s="217"/>
      <c r="E6" s="222"/>
      <c r="F6" s="223"/>
      <c r="G6" s="224"/>
      <c r="H6" s="226"/>
      <c r="I6" s="255" t="s">
        <v>212</v>
      </c>
      <c r="L6" s="236" t="s">
        <v>213</v>
      </c>
      <c r="M6" s="236"/>
      <c r="N6" s="236"/>
      <c r="O6" s="236"/>
    </row>
    <row r="7" spans="1:17" ht="15.75" customHeight="1" x14ac:dyDescent="0.3">
      <c r="A7" s="71"/>
      <c r="B7" s="61" t="s">
        <v>214</v>
      </c>
      <c r="C7" s="62" t="s">
        <v>215</v>
      </c>
      <c r="D7" s="62" t="s">
        <v>1828</v>
      </c>
      <c r="E7" s="61" t="s">
        <v>216</v>
      </c>
      <c r="F7" s="88" t="s">
        <v>217</v>
      </c>
      <c r="G7" s="62" t="s">
        <v>1826</v>
      </c>
      <c r="H7" s="226"/>
      <c r="I7" s="256"/>
      <c r="L7" s="236"/>
      <c r="M7" s="236"/>
      <c r="N7" s="236"/>
      <c r="O7" s="236"/>
      <c r="P7" s="53"/>
      <c r="Q7" s="53"/>
    </row>
    <row r="8" spans="1:17" ht="15.75" customHeight="1" x14ac:dyDescent="0.3">
      <c r="A8" s="59"/>
      <c r="B8" s="64" t="s">
        <v>218</v>
      </c>
      <c r="C8" s="65" t="s">
        <v>219</v>
      </c>
      <c r="D8" s="65" t="s">
        <v>1829</v>
      </c>
      <c r="E8" s="66">
        <v>70</v>
      </c>
      <c r="F8" s="67">
        <v>75</v>
      </c>
      <c r="G8" s="68">
        <v>80</v>
      </c>
      <c r="H8" s="69" t="s">
        <v>220</v>
      </c>
      <c r="I8" s="256"/>
      <c r="L8" s="240" t="s">
        <v>265</v>
      </c>
      <c r="M8" s="241"/>
      <c r="N8" s="241"/>
      <c r="O8" s="242"/>
      <c r="P8" s="53"/>
      <c r="Q8" s="53"/>
    </row>
    <row r="9" spans="1:17" ht="24" customHeight="1" thickBot="1" x14ac:dyDescent="0.35">
      <c r="A9" s="60"/>
      <c r="B9" s="127" t="s">
        <v>221</v>
      </c>
      <c r="C9" s="228">
        <f>IF('Library Prep'!C5="300c iSeq",'Library Prep'!J160,'Library Prep'!J149)</f>
        <v>0</v>
      </c>
      <c r="D9" s="229"/>
      <c r="E9" s="252">
        <f>IF('Library Prep'!C5="300c iSeq", 'Library Prep'!J156,'Library Prep'!J150)</f>
        <v>0</v>
      </c>
      <c r="F9" s="253"/>
      <c r="G9" s="254"/>
      <c r="H9" s="70">
        <f>IF('Library Prep'!C5="300c iSeq",'Library Prep'!J159,'Library Prep'!J151)</f>
        <v>0</v>
      </c>
      <c r="I9" s="63">
        <f>IF('Library Prep'!C5="300c iSeq",'Library Prep'!J161,'Library Prep'!J152)</f>
        <v>0</v>
      </c>
      <c r="L9" s="243"/>
      <c r="M9" s="244"/>
      <c r="N9" s="244"/>
      <c r="O9" s="245"/>
      <c r="P9" s="53"/>
      <c r="Q9" s="53"/>
    </row>
    <row r="10" spans="1:17" ht="15" thickBot="1" x14ac:dyDescent="0.35">
      <c r="A10" s="48"/>
      <c r="B10" s="49"/>
      <c r="C10" s="49"/>
      <c r="D10" s="49"/>
      <c r="E10" s="49"/>
      <c r="L10" s="246" t="s">
        <v>264</v>
      </c>
      <c r="M10" s="247"/>
      <c r="N10" s="247"/>
      <c r="O10" s="248"/>
      <c r="P10" s="53"/>
      <c r="Q10" s="53"/>
    </row>
    <row r="11" spans="1:17" s="50" customFormat="1" ht="28.8" x14ac:dyDescent="0.3">
      <c r="A11" s="257" t="s">
        <v>222</v>
      </c>
      <c r="B11" s="85" t="s">
        <v>223</v>
      </c>
      <c r="C11" s="85" t="s">
        <v>224</v>
      </c>
      <c r="D11" s="85" t="s">
        <v>225</v>
      </c>
      <c r="E11" s="86" t="s">
        <v>226</v>
      </c>
      <c r="F11" s="86" t="s">
        <v>227</v>
      </c>
      <c r="G11" s="46"/>
      <c r="I11" s="53"/>
      <c r="J11" s="53"/>
      <c r="K11" s="53"/>
      <c r="L11" s="249"/>
      <c r="M11" s="250"/>
      <c r="N11" s="250"/>
      <c r="O11" s="251"/>
    </row>
    <row r="12" spans="1:17" s="50" customFormat="1" ht="15" thickBot="1" x14ac:dyDescent="0.35">
      <c r="A12" s="258"/>
      <c r="B12" s="206" t="s">
        <v>229</v>
      </c>
      <c r="C12" s="206" t="s">
        <v>230</v>
      </c>
      <c r="D12" s="206" t="s">
        <v>228</v>
      </c>
      <c r="E12" s="208" t="s">
        <v>228</v>
      </c>
      <c r="F12" s="210" t="s">
        <v>229</v>
      </c>
      <c r="H12" s="53"/>
      <c r="I12" s="53"/>
      <c r="J12" s="53"/>
      <c r="K12" s="53"/>
      <c r="L12" s="53"/>
      <c r="M12" s="53"/>
    </row>
    <row r="13" spans="1:17" ht="15" thickBot="1" x14ac:dyDescent="0.35">
      <c r="A13" s="259"/>
      <c r="B13" s="207"/>
      <c r="C13" s="207"/>
      <c r="D13" s="207"/>
      <c r="E13" s="209"/>
      <c r="F13" s="211"/>
      <c r="I13" s="230" t="s">
        <v>263</v>
      </c>
      <c r="J13" s="237" t="s">
        <v>262</v>
      </c>
    </row>
    <row r="14" spans="1:17" x14ac:dyDescent="0.3">
      <c r="I14" s="231"/>
      <c r="J14" s="238"/>
    </row>
    <row r="15" spans="1:17" ht="15" thickBot="1" x14ac:dyDescent="0.35">
      <c r="I15" s="231"/>
      <c r="J15" s="238"/>
    </row>
    <row r="16" spans="1:17" ht="32.4" customHeight="1" thickBot="1" x14ac:dyDescent="0.35">
      <c r="A16" s="73" t="s">
        <v>231</v>
      </c>
      <c r="B16" s="74" t="s">
        <v>12</v>
      </c>
      <c r="C16" s="74" t="s">
        <v>232</v>
      </c>
      <c r="D16" s="74" t="s">
        <v>233</v>
      </c>
      <c r="E16" s="74" t="s">
        <v>234</v>
      </c>
      <c r="F16" s="74" t="s">
        <v>235</v>
      </c>
      <c r="G16" s="74" t="s">
        <v>236</v>
      </c>
      <c r="H16" s="96" t="s">
        <v>237</v>
      </c>
      <c r="I16" s="232"/>
      <c r="J16" s="239"/>
      <c r="L16" s="51"/>
    </row>
    <row r="17" spans="1:10" ht="15" thickBot="1" x14ac:dyDescent="0.35">
      <c r="A17" s="75"/>
      <c r="B17" s="76"/>
      <c r="C17" s="76"/>
      <c r="D17" s="76"/>
      <c r="E17" s="76"/>
      <c r="F17" s="77"/>
      <c r="G17" s="76"/>
      <c r="H17" s="94">
        <f>G17*F17/100</f>
        <v>0</v>
      </c>
      <c r="I17" s="97" t="e">
        <f>($H17*LEFT($B$3,3)/('Library Prep'!$E12)/2000000)</f>
        <v>#DIV/0!</v>
      </c>
      <c r="J17" s="98" t="e">
        <f>(I17)*2</f>
        <v>#DIV/0!</v>
      </c>
    </row>
    <row r="18" spans="1:10" ht="15" thickBot="1" x14ac:dyDescent="0.35">
      <c r="A18" s="78"/>
      <c r="B18" s="79"/>
      <c r="C18" s="79"/>
      <c r="D18" s="79"/>
      <c r="E18" s="79"/>
      <c r="F18" s="80"/>
      <c r="G18" s="81"/>
      <c r="H18" s="94">
        <f t="shared" ref="H18:H79" si="0">G18*F18/100</f>
        <v>0</v>
      </c>
      <c r="I18" s="97" t="e">
        <f>($H18*LEFT($B$3,3)/('Library Prep'!$E13)/2000000)</f>
        <v>#DIV/0!</v>
      </c>
      <c r="J18" s="99" t="e">
        <f t="shared" ref="J18:J79" si="1">(I18)*2</f>
        <v>#DIV/0!</v>
      </c>
    </row>
    <row r="19" spans="1:10" ht="15" thickBot="1" x14ac:dyDescent="0.35">
      <c r="A19" s="78"/>
      <c r="B19" s="79"/>
      <c r="C19" s="79"/>
      <c r="D19" s="79"/>
      <c r="E19" s="79"/>
      <c r="F19" s="80"/>
      <c r="G19" s="79"/>
      <c r="H19" s="94">
        <f t="shared" si="0"/>
        <v>0</v>
      </c>
      <c r="I19" s="97" t="e">
        <f>($H19*LEFT($B$3,3)/('Library Prep'!$E14)/2000000)</f>
        <v>#DIV/0!</v>
      </c>
      <c r="J19" s="99" t="e">
        <f t="shared" si="1"/>
        <v>#DIV/0!</v>
      </c>
    </row>
    <row r="20" spans="1:10" ht="15" thickBot="1" x14ac:dyDescent="0.35">
      <c r="A20" s="92"/>
      <c r="B20" s="101"/>
      <c r="C20" s="101"/>
      <c r="D20" s="101"/>
      <c r="E20" s="101"/>
      <c r="F20" s="102"/>
      <c r="G20" s="101"/>
      <c r="H20" s="95">
        <f t="shared" si="0"/>
        <v>0</v>
      </c>
      <c r="I20" s="97" t="e">
        <f>($H20*LEFT($B$3,3)/('Library Prep'!$E15)/2000000)</f>
        <v>#DIV/0!</v>
      </c>
      <c r="J20" s="99" t="e">
        <f t="shared" si="1"/>
        <v>#DIV/0!</v>
      </c>
    </row>
    <row r="21" spans="1:10" ht="15" thickBot="1" x14ac:dyDescent="0.35">
      <c r="A21" s="78"/>
      <c r="B21" s="79"/>
      <c r="C21" s="79"/>
      <c r="D21" s="79"/>
      <c r="E21" s="79"/>
      <c r="F21" s="80"/>
      <c r="G21" s="79"/>
      <c r="H21" s="94">
        <f t="shared" si="0"/>
        <v>0</v>
      </c>
      <c r="I21" s="97" t="e">
        <f>($H21*LEFT($B$3,3)/('Library Prep'!$E16)/2000000)</f>
        <v>#DIV/0!</v>
      </c>
      <c r="J21" s="99" t="e">
        <f t="shared" si="1"/>
        <v>#DIV/0!</v>
      </c>
    </row>
    <row r="22" spans="1:10" ht="15" thickBot="1" x14ac:dyDescent="0.35">
      <c r="A22" s="78"/>
      <c r="B22" s="79"/>
      <c r="C22" s="79"/>
      <c r="D22" s="79"/>
      <c r="E22" s="79"/>
      <c r="F22" s="80"/>
      <c r="G22" s="79"/>
      <c r="H22" s="94">
        <f t="shared" si="0"/>
        <v>0</v>
      </c>
      <c r="I22" s="97" t="e">
        <f>($H22*LEFT($B$3,3)/('Library Prep'!$E17)/2000000)</f>
        <v>#DIV/0!</v>
      </c>
      <c r="J22" s="99" t="e">
        <f t="shared" si="1"/>
        <v>#DIV/0!</v>
      </c>
    </row>
    <row r="23" spans="1:10" ht="15" thickBot="1" x14ac:dyDescent="0.35">
      <c r="A23" s="78"/>
      <c r="B23" s="79"/>
      <c r="C23" s="79"/>
      <c r="D23" s="79"/>
      <c r="E23" s="79"/>
      <c r="F23" s="80"/>
      <c r="G23" s="79"/>
      <c r="H23" s="94">
        <f t="shared" si="0"/>
        <v>0</v>
      </c>
      <c r="I23" s="97" t="e">
        <f>($H23*LEFT($B$3,3)/('Library Prep'!$E18)/2000000)</f>
        <v>#DIV/0!</v>
      </c>
      <c r="J23" s="99" t="e">
        <f t="shared" si="1"/>
        <v>#DIV/0!</v>
      </c>
    </row>
    <row r="24" spans="1:10" ht="15" thickBot="1" x14ac:dyDescent="0.35">
      <c r="A24" s="78"/>
      <c r="B24" s="79"/>
      <c r="C24" s="79"/>
      <c r="D24" s="79"/>
      <c r="E24" s="79"/>
      <c r="F24" s="80"/>
      <c r="G24" s="79"/>
      <c r="H24" s="94">
        <f t="shared" si="0"/>
        <v>0</v>
      </c>
      <c r="I24" s="97" t="e">
        <f>($H24*LEFT($B$3,3)/('Library Prep'!$E19)/2000000)</f>
        <v>#DIV/0!</v>
      </c>
      <c r="J24" s="99" t="e">
        <f t="shared" si="1"/>
        <v>#DIV/0!</v>
      </c>
    </row>
    <row r="25" spans="1:10" ht="15" thickBot="1" x14ac:dyDescent="0.35">
      <c r="A25" s="78"/>
      <c r="B25" s="79"/>
      <c r="C25" s="79"/>
      <c r="D25" s="79"/>
      <c r="E25" s="79"/>
      <c r="F25" s="80"/>
      <c r="G25" s="79"/>
      <c r="H25" s="94">
        <f t="shared" si="0"/>
        <v>0</v>
      </c>
      <c r="I25" s="97" t="e">
        <f>($H25*LEFT($B$3,3)/('Library Prep'!$E20)/2000000)</f>
        <v>#DIV/0!</v>
      </c>
      <c r="J25" s="99" t="e">
        <f t="shared" si="1"/>
        <v>#DIV/0!</v>
      </c>
    </row>
    <row r="26" spans="1:10" ht="15" thickBot="1" x14ac:dyDescent="0.35">
      <c r="A26" s="78"/>
      <c r="B26" s="79"/>
      <c r="C26" s="79"/>
      <c r="D26" s="79"/>
      <c r="E26" s="79"/>
      <c r="F26" s="80"/>
      <c r="G26" s="79"/>
      <c r="H26" s="94">
        <f t="shared" si="0"/>
        <v>0</v>
      </c>
      <c r="I26" s="97" t="e">
        <f>($H26*LEFT($B$3,3)/('Library Prep'!$E21)/2000000)</f>
        <v>#DIV/0!</v>
      </c>
      <c r="J26" s="99" t="e">
        <f t="shared" si="1"/>
        <v>#DIV/0!</v>
      </c>
    </row>
    <row r="27" spans="1:10" ht="15" thickBot="1" x14ac:dyDescent="0.35">
      <c r="A27" s="78"/>
      <c r="B27" s="79"/>
      <c r="C27" s="79"/>
      <c r="D27" s="79"/>
      <c r="E27" s="79"/>
      <c r="F27" s="80"/>
      <c r="G27" s="79"/>
      <c r="H27" s="94">
        <f t="shared" si="0"/>
        <v>0</v>
      </c>
      <c r="I27" s="97" t="e">
        <f>($H27*LEFT($B$3,3)/('Library Prep'!$E22)/2000000)</f>
        <v>#DIV/0!</v>
      </c>
      <c r="J27" s="99" t="e">
        <f t="shared" si="1"/>
        <v>#DIV/0!</v>
      </c>
    </row>
    <row r="28" spans="1:10" ht="15" thickBot="1" x14ac:dyDescent="0.35">
      <c r="A28" s="78"/>
      <c r="B28" s="79"/>
      <c r="C28" s="79"/>
      <c r="D28" s="79"/>
      <c r="E28" s="79"/>
      <c r="F28" s="80"/>
      <c r="G28" s="79"/>
      <c r="H28" s="94">
        <f t="shared" si="0"/>
        <v>0</v>
      </c>
      <c r="I28" s="97" t="e">
        <f>($H28*LEFT($B$3,3)/('Library Prep'!$E23)/2000000)</f>
        <v>#DIV/0!</v>
      </c>
      <c r="J28" s="99" t="e">
        <f t="shared" si="1"/>
        <v>#DIV/0!</v>
      </c>
    </row>
    <row r="29" spans="1:10" ht="15" thickBot="1" x14ac:dyDescent="0.35">
      <c r="A29" s="78"/>
      <c r="B29" s="79"/>
      <c r="C29" s="79"/>
      <c r="D29" s="79"/>
      <c r="E29" s="79"/>
      <c r="F29" s="80"/>
      <c r="G29" s="79"/>
      <c r="H29" s="94">
        <f t="shared" si="0"/>
        <v>0</v>
      </c>
      <c r="I29" s="97" t="e">
        <f>($H29*LEFT($B$3,3)/('Library Prep'!$E24)/2000000)</f>
        <v>#DIV/0!</v>
      </c>
      <c r="J29" s="99" t="e">
        <f t="shared" si="1"/>
        <v>#DIV/0!</v>
      </c>
    </row>
    <row r="30" spans="1:10" ht="15" thickBot="1" x14ac:dyDescent="0.35">
      <c r="A30" s="78"/>
      <c r="B30" s="79"/>
      <c r="C30" s="79"/>
      <c r="D30" s="79"/>
      <c r="E30" s="79"/>
      <c r="F30" s="80"/>
      <c r="G30" s="79"/>
      <c r="H30" s="94">
        <f t="shared" si="0"/>
        <v>0</v>
      </c>
      <c r="I30" s="97" t="e">
        <f>($H30*LEFT($B$3,3)/('Library Prep'!$E25)/2000000)</f>
        <v>#DIV/0!</v>
      </c>
      <c r="J30" s="99" t="e">
        <f t="shared" si="1"/>
        <v>#DIV/0!</v>
      </c>
    </row>
    <row r="31" spans="1:10" ht="15" thickBot="1" x14ac:dyDescent="0.35">
      <c r="A31" s="78"/>
      <c r="B31" s="79"/>
      <c r="C31" s="79"/>
      <c r="D31" s="79"/>
      <c r="E31" s="79"/>
      <c r="F31" s="80"/>
      <c r="G31" s="79"/>
      <c r="H31" s="94">
        <f t="shared" si="0"/>
        <v>0</v>
      </c>
      <c r="I31" s="97" t="e">
        <f>($H31*LEFT($B$3,3)/('Library Prep'!$E26)/2000000)</f>
        <v>#DIV/0!</v>
      </c>
      <c r="J31" s="99" t="e">
        <f t="shared" si="1"/>
        <v>#DIV/0!</v>
      </c>
    </row>
    <row r="32" spans="1:10" ht="15" thickBot="1" x14ac:dyDescent="0.35">
      <c r="A32" s="78"/>
      <c r="B32" s="79"/>
      <c r="C32" s="79"/>
      <c r="D32" s="79"/>
      <c r="E32" s="79"/>
      <c r="F32" s="80"/>
      <c r="G32" s="79"/>
      <c r="H32" s="94">
        <f t="shared" si="0"/>
        <v>0</v>
      </c>
      <c r="I32" s="97" t="e">
        <f>($H32*LEFT($B$3,3)/('Library Prep'!$E27)/2000000)</f>
        <v>#DIV/0!</v>
      </c>
      <c r="J32" s="99" t="e">
        <f t="shared" si="1"/>
        <v>#DIV/0!</v>
      </c>
    </row>
    <row r="33" spans="1:10" ht="15" thickBot="1" x14ac:dyDescent="0.35">
      <c r="A33" s="78"/>
      <c r="B33" s="79"/>
      <c r="C33" s="79"/>
      <c r="D33" s="79"/>
      <c r="E33" s="79"/>
      <c r="F33" s="80"/>
      <c r="G33" s="79"/>
      <c r="H33" s="94">
        <f t="shared" si="0"/>
        <v>0</v>
      </c>
      <c r="I33" s="97" t="e">
        <f>($H33*LEFT($B$3,3)/('Library Prep'!$E28)/2000000)</f>
        <v>#DIV/0!</v>
      </c>
      <c r="J33" s="99" t="e">
        <f t="shared" si="1"/>
        <v>#DIV/0!</v>
      </c>
    </row>
    <row r="34" spans="1:10" ht="15" thickBot="1" x14ac:dyDescent="0.35">
      <c r="A34" s="78"/>
      <c r="B34" s="79"/>
      <c r="C34" s="79"/>
      <c r="D34" s="79"/>
      <c r="E34" s="79"/>
      <c r="F34" s="80"/>
      <c r="G34" s="79"/>
      <c r="H34" s="94">
        <f t="shared" si="0"/>
        <v>0</v>
      </c>
      <c r="I34" s="97" t="e">
        <f>($H34*LEFT($B$3,3)/('Library Prep'!$E29)/2000000)</f>
        <v>#DIV/0!</v>
      </c>
      <c r="J34" s="99" t="e">
        <f t="shared" si="1"/>
        <v>#DIV/0!</v>
      </c>
    </row>
    <row r="35" spans="1:10" ht="15" thickBot="1" x14ac:dyDescent="0.35">
      <c r="A35" s="78"/>
      <c r="B35" s="79"/>
      <c r="C35" s="79"/>
      <c r="D35" s="79"/>
      <c r="E35" s="79"/>
      <c r="F35" s="80"/>
      <c r="G35" s="79"/>
      <c r="H35" s="94">
        <f t="shared" si="0"/>
        <v>0</v>
      </c>
      <c r="I35" s="97" t="e">
        <f>($H35*LEFT($B$3,3)/('Library Prep'!$E30)/2000000)</f>
        <v>#DIV/0!</v>
      </c>
      <c r="J35" s="99" t="e">
        <f t="shared" si="1"/>
        <v>#DIV/0!</v>
      </c>
    </row>
    <row r="36" spans="1:10" ht="15" thickBot="1" x14ac:dyDescent="0.35">
      <c r="A36" s="78"/>
      <c r="B36" s="79"/>
      <c r="C36" s="79"/>
      <c r="D36" s="79"/>
      <c r="E36" s="79"/>
      <c r="F36" s="80"/>
      <c r="G36" s="79"/>
      <c r="H36" s="94">
        <f t="shared" si="0"/>
        <v>0</v>
      </c>
      <c r="I36" s="97" t="e">
        <f>($H36*LEFT($B$3,3)/('Library Prep'!$E31)/2000000)</f>
        <v>#DIV/0!</v>
      </c>
      <c r="J36" s="99" t="e">
        <f t="shared" si="1"/>
        <v>#DIV/0!</v>
      </c>
    </row>
    <row r="37" spans="1:10" ht="15" thickBot="1" x14ac:dyDescent="0.35">
      <c r="A37" s="78"/>
      <c r="B37" s="79"/>
      <c r="C37" s="79"/>
      <c r="D37" s="79"/>
      <c r="E37" s="79"/>
      <c r="F37" s="80"/>
      <c r="G37" s="79"/>
      <c r="H37" s="94">
        <f t="shared" si="0"/>
        <v>0</v>
      </c>
      <c r="I37" s="97" t="e">
        <f>($H37*LEFT($B$3,3)/('Library Prep'!$E32)/2000000)</f>
        <v>#DIV/0!</v>
      </c>
      <c r="J37" s="99" t="e">
        <f t="shared" si="1"/>
        <v>#DIV/0!</v>
      </c>
    </row>
    <row r="38" spans="1:10" ht="15" thickBot="1" x14ac:dyDescent="0.35">
      <c r="A38" s="78"/>
      <c r="B38" s="79"/>
      <c r="C38" s="79"/>
      <c r="D38" s="79"/>
      <c r="E38" s="79"/>
      <c r="F38" s="80"/>
      <c r="G38" s="79"/>
      <c r="H38" s="94">
        <f t="shared" si="0"/>
        <v>0</v>
      </c>
      <c r="I38" s="97" t="e">
        <f>($H38*LEFT($B$3,3)/('Library Prep'!$E33)/2000000)</f>
        <v>#DIV/0!</v>
      </c>
      <c r="J38" s="99" t="e">
        <f t="shared" si="1"/>
        <v>#DIV/0!</v>
      </c>
    </row>
    <row r="39" spans="1:10" ht="15" thickBot="1" x14ac:dyDescent="0.35">
      <c r="A39" s="78"/>
      <c r="B39" s="79"/>
      <c r="C39" s="79"/>
      <c r="D39" s="79"/>
      <c r="E39" s="79"/>
      <c r="F39" s="80"/>
      <c r="G39" s="79"/>
      <c r="H39" s="94">
        <f t="shared" si="0"/>
        <v>0</v>
      </c>
      <c r="I39" s="97" t="e">
        <f>($H39*LEFT($B$3,3)/('Library Prep'!$E34)/2000000)</f>
        <v>#DIV/0!</v>
      </c>
      <c r="J39" s="99" t="e">
        <f t="shared" si="1"/>
        <v>#DIV/0!</v>
      </c>
    </row>
    <row r="40" spans="1:10" ht="15" thickBot="1" x14ac:dyDescent="0.35">
      <c r="A40" s="78"/>
      <c r="B40" s="79"/>
      <c r="C40" s="79"/>
      <c r="D40" s="79"/>
      <c r="E40" s="79"/>
      <c r="F40" s="80"/>
      <c r="G40" s="79"/>
      <c r="H40" s="94">
        <f t="shared" si="0"/>
        <v>0</v>
      </c>
      <c r="I40" s="97" t="e">
        <f>($H40*LEFT($B$3,3)/('Library Prep'!$E35)/2000000)</f>
        <v>#DIV/0!</v>
      </c>
      <c r="J40" s="99" t="e">
        <f t="shared" si="1"/>
        <v>#DIV/0!</v>
      </c>
    </row>
    <row r="41" spans="1:10" ht="15" thickBot="1" x14ac:dyDescent="0.35">
      <c r="A41" s="78"/>
      <c r="B41" s="79"/>
      <c r="C41" s="79"/>
      <c r="D41" s="79"/>
      <c r="E41" s="79"/>
      <c r="F41" s="80"/>
      <c r="G41" s="79"/>
      <c r="H41" s="94">
        <f t="shared" si="0"/>
        <v>0</v>
      </c>
      <c r="I41" s="97" t="e">
        <f>($H41*LEFT($B$3,3)/('Library Prep'!$E36)/2000000)</f>
        <v>#DIV/0!</v>
      </c>
      <c r="J41" s="99" t="e">
        <f t="shared" si="1"/>
        <v>#DIV/0!</v>
      </c>
    </row>
    <row r="42" spans="1:10" ht="15" thickBot="1" x14ac:dyDescent="0.35">
      <c r="A42" s="78"/>
      <c r="B42" s="79"/>
      <c r="C42" s="79"/>
      <c r="D42" s="79"/>
      <c r="E42" s="79"/>
      <c r="F42" s="80"/>
      <c r="G42" s="79"/>
      <c r="H42" s="94">
        <f t="shared" si="0"/>
        <v>0</v>
      </c>
      <c r="I42" s="97" t="e">
        <f>($H42*LEFT($B$3,3)/('Library Prep'!$E37)/2000000)</f>
        <v>#DIV/0!</v>
      </c>
      <c r="J42" s="99" t="e">
        <f t="shared" si="1"/>
        <v>#DIV/0!</v>
      </c>
    </row>
    <row r="43" spans="1:10" ht="15" thickBot="1" x14ac:dyDescent="0.35">
      <c r="A43" s="78"/>
      <c r="B43" s="79"/>
      <c r="C43" s="79"/>
      <c r="D43" s="79"/>
      <c r="E43" s="79"/>
      <c r="F43" s="80"/>
      <c r="G43" s="79"/>
      <c r="H43" s="94">
        <f t="shared" si="0"/>
        <v>0</v>
      </c>
      <c r="I43" s="97" t="e">
        <f>($H43*LEFT($B$3,3)/('Library Prep'!$E38)/2000000)</f>
        <v>#DIV/0!</v>
      </c>
      <c r="J43" s="99" t="e">
        <f t="shared" si="1"/>
        <v>#DIV/0!</v>
      </c>
    </row>
    <row r="44" spans="1:10" ht="15" thickBot="1" x14ac:dyDescent="0.35">
      <c r="A44" s="78"/>
      <c r="B44" s="79"/>
      <c r="C44" s="79"/>
      <c r="D44" s="79"/>
      <c r="E44" s="79"/>
      <c r="F44" s="80"/>
      <c r="G44" s="79"/>
      <c r="H44" s="94">
        <f t="shared" si="0"/>
        <v>0</v>
      </c>
      <c r="I44" s="97" t="e">
        <f>($H44*LEFT($B$3,3)/('Library Prep'!$E39)/2000000)</f>
        <v>#DIV/0!</v>
      </c>
      <c r="J44" s="99" t="e">
        <f t="shared" si="1"/>
        <v>#DIV/0!</v>
      </c>
    </row>
    <row r="45" spans="1:10" ht="15" thickBot="1" x14ac:dyDescent="0.35">
      <c r="A45" s="78"/>
      <c r="B45" s="79"/>
      <c r="C45" s="79"/>
      <c r="D45" s="79"/>
      <c r="E45" s="79"/>
      <c r="F45" s="80"/>
      <c r="G45" s="79"/>
      <c r="H45" s="94">
        <f t="shared" si="0"/>
        <v>0</v>
      </c>
      <c r="I45" s="97" t="e">
        <f>($H45*LEFT($B$3,3)/('Library Prep'!$E40)/2000000)</f>
        <v>#DIV/0!</v>
      </c>
      <c r="J45" s="99" t="e">
        <f t="shared" si="1"/>
        <v>#DIV/0!</v>
      </c>
    </row>
    <row r="46" spans="1:10" ht="15" thickBot="1" x14ac:dyDescent="0.35">
      <c r="A46" s="78"/>
      <c r="B46" s="79"/>
      <c r="C46" s="79"/>
      <c r="D46" s="79"/>
      <c r="E46" s="79"/>
      <c r="F46" s="80"/>
      <c r="G46" s="79"/>
      <c r="H46" s="94">
        <f t="shared" si="0"/>
        <v>0</v>
      </c>
      <c r="I46" s="97" t="e">
        <f>($H46*LEFT($B$3,3)/('Library Prep'!$E41)/2000000)</f>
        <v>#DIV/0!</v>
      </c>
      <c r="J46" s="99" t="e">
        <f t="shared" si="1"/>
        <v>#DIV/0!</v>
      </c>
    </row>
    <row r="47" spans="1:10" ht="15" thickBot="1" x14ac:dyDescent="0.35">
      <c r="A47" s="78"/>
      <c r="B47" s="79"/>
      <c r="C47" s="79"/>
      <c r="D47" s="79"/>
      <c r="E47" s="79"/>
      <c r="F47" s="80"/>
      <c r="G47" s="79"/>
      <c r="H47" s="94">
        <f t="shared" si="0"/>
        <v>0</v>
      </c>
      <c r="I47" s="97" t="e">
        <f>($H47*LEFT($B$3,3)/('Library Prep'!$E42)/2000000)</f>
        <v>#DIV/0!</v>
      </c>
      <c r="J47" s="99" t="e">
        <f t="shared" si="1"/>
        <v>#DIV/0!</v>
      </c>
    </row>
    <row r="48" spans="1:10" ht="15" thickBot="1" x14ac:dyDescent="0.35">
      <c r="A48" s="78"/>
      <c r="B48" s="79"/>
      <c r="C48" s="79"/>
      <c r="D48" s="79"/>
      <c r="E48" s="79"/>
      <c r="F48" s="80"/>
      <c r="G48" s="79"/>
      <c r="H48" s="94">
        <f t="shared" si="0"/>
        <v>0</v>
      </c>
      <c r="I48" s="97" t="e">
        <f>($H48*LEFT($B$3,3)/('Library Prep'!$E43)/2000000)</f>
        <v>#DIV/0!</v>
      </c>
      <c r="J48" s="99" t="e">
        <f t="shared" si="1"/>
        <v>#DIV/0!</v>
      </c>
    </row>
    <row r="49" spans="1:10" ht="15" thickBot="1" x14ac:dyDescent="0.35">
      <c r="A49" s="78"/>
      <c r="B49" s="79"/>
      <c r="C49" s="79"/>
      <c r="D49" s="79"/>
      <c r="E49" s="79"/>
      <c r="F49" s="80"/>
      <c r="G49" s="79"/>
      <c r="H49" s="94">
        <f t="shared" si="0"/>
        <v>0</v>
      </c>
      <c r="I49" s="97" t="e">
        <f>($H49*LEFT($B$3,3)/('Library Prep'!$E44)/2000000)</f>
        <v>#DIV/0!</v>
      </c>
      <c r="J49" s="99" t="e">
        <f t="shared" si="1"/>
        <v>#DIV/0!</v>
      </c>
    </row>
    <row r="50" spans="1:10" ht="15" thickBot="1" x14ac:dyDescent="0.35">
      <c r="A50" s="78"/>
      <c r="B50" s="79"/>
      <c r="C50" s="79"/>
      <c r="D50" s="79"/>
      <c r="E50" s="79"/>
      <c r="F50" s="80"/>
      <c r="G50" s="79"/>
      <c r="H50" s="94">
        <f t="shared" si="0"/>
        <v>0</v>
      </c>
      <c r="I50" s="97" t="e">
        <f>($H50*LEFT($B$3,3)/('Library Prep'!$E45)/2000000)</f>
        <v>#DIV/0!</v>
      </c>
      <c r="J50" s="99" t="e">
        <f t="shared" si="1"/>
        <v>#DIV/0!</v>
      </c>
    </row>
    <row r="51" spans="1:10" ht="15" thickBot="1" x14ac:dyDescent="0.35">
      <c r="A51" s="78"/>
      <c r="B51" s="79"/>
      <c r="C51" s="79"/>
      <c r="D51" s="79"/>
      <c r="E51" s="79"/>
      <c r="F51" s="80"/>
      <c r="G51" s="79"/>
      <c r="H51" s="94">
        <f t="shared" si="0"/>
        <v>0</v>
      </c>
      <c r="I51" s="97" t="e">
        <f>($H51*LEFT($B$3,3)/('Library Prep'!$E46)/2000000)</f>
        <v>#DIV/0!</v>
      </c>
      <c r="J51" s="99" t="e">
        <f t="shared" si="1"/>
        <v>#DIV/0!</v>
      </c>
    </row>
    <row r="52" spans="1:10" ht="15" thickBot="1" x14ac:dyDescent="0.35">
      <c r="A52" s="78"/>
      <c r="B52" s="79"/>
      <c r="C52" s="79"/>
      <c r="D52" s="79"/>
      <c r="E52" s="79"/>
      <c r="F52" s="80"/>
      <c r="G52" s="79"/>
      <c r="H52" s="94">
        <f t="shared" si="0"/>
        <v>0</v>
      </c>
      <c r="I52" s="97" t="e">
        <f>($H52*LEFT($B$3,3)/('Library Prep'!$E47)/2000000)</f>
        <v>#DIV/0!</v>
      </c>
      <c r="J52" s="99" t="e">
        <f t="shared" si="1"/>
        <v>#DIV/0!</v>
      </c>
    </row>
    <row r="53" spans="1:10" ht="15" thickBot="1" x14ac:dyDescent="0.35">
      <c r="A53" s="78"/>
      <c r="B53" s="79"/>
      <c r="C53" s="79"/>
      <c r="D53" s="79"/>
      <c r="E53" s="79"/>
      <c r="F53" s="80"/>
      <c r="G53" s="79"/>
      <c r="H53" s="94">
        <f t="shared" si="0"/>
        <v>0</v>
      </c>
      <c r="I53" s="97" t="e">
        <f>($H53*LEFT($B$3,3)/('Library Prep'!$E48)/2000000)</f>
        <v>#DIV/0!</v>
      </c>
      <c r="J53" s="99" t="e">
        <f t="shared" si="1"/>
        <v>#DIV/0!</v>
      </c>
    </row>
    <row r="54" spans="1:10" ht="15" thickBot="1" x14ac:dyDescent="0.35">
      <c r="A54" s="78"/>
      <c r="B54" s="79"/>
      <c r="C54" s="79"/>
      <c r="D54" s="79"/>
      <c r="E54" s="79"/>
      <c r="F54" s="80"/>
      <c r="G54" s="79"/>
      <c r="H54" s="94">
        <f t="shared" si="0"/>
        <v>0</v>
      </c>
      <c r="I54" s="97" t="e">
        <f>($H54*LEFT($B$3,3)/('Library Prep'!$E49)/2000000)</f>
        <v>#DIV/0!</v>
      </c>
      <c r="J54" s="99" t="e">
        <f t="shared" si="1"/>
        <v>#DIV/0!</v>
      </c>
    </row>
    <row r="55" spans="1:10" ht="15" thickBot="1" x14ac:dyDescent="0.35">
      <c r="A55" s="78"/>
      <c r="B55" s="79"/>
      <c r="C55" s="79"/>
      <c r="D55" s="79"/>
      <c r="E55" s="79"/>
      <c r="F55" s="80"/>
      <c r="G55" s="79"/>
      <c r="H55" s="94">
        <f t="shared" si="0"/>
        <v>0</v>
      </c>
      <c r="I55" s="97" t="e">
        <f>($H55*LEFT($B$3,3)/('Library Prep'!$E50)/2000000)</f>
        <v>#DIV/0!</v>
      </c>
      <c r="J55" s="99" t="e">
        <f t="shared" si="1"/>
        <v>#DIV/0!</v>
      </c>
    </row>
    <row r="56" spans="1:10" ht="15" thickBot="1" x14ac:dyDescent="0.35">
      <c r="A56" s="78"/>
      <c r="B56" s="79"/>
      <c r="C56" s="79"/>
      <c r="D56" s="79"/>
      <c r="E56" s="79"/>
      <c r="F56" s="80"/>
      <c r="G56" s="79"/>
      <c r="H56" s="94">
        <f t="shared" si="0"/>
        <v>0</v>
      </c>
      <c r="I56" s="97" t="e">
        <f>($H56*LEFT($B$3,3)/('Library Prep'!$E51)/2000000)</f>
        <v>#DIV/0!</v>
      </c>
      <c r="J56" s="99" t="e">
        <f t="shared" si="1"/>
        <v>#DIV/0!</v>
      </c>
    </row>
    <row r="57" spans="1:10" ht="15" thickBot="1" x14ac:dyDescent="0.35">
      <c r="A57" s="78"/>
      <c r="B57" s="79"/>
      <c r="C57" s="79"/>
      <c r="D57" s="79"/>
      <c r="E57" s="79"/>
      <c r="F57" s="80"/>
      <c r="G57" s="79"/>
      <c r="H57" s="94">
        <f t="shared" si="0"/>
        <v>0</v>
      </c>
      <c r="I57" s="97" t="e">
        <f>($H57*LEFT($B$3,3)/('Library Prep'!$E52)/2000000)</f>
        <v>#DIV/0!</v>
      </c>
      <c r="J57" s="99" t="e">
        <f t="shared" si="1"/>
        <v>#DIV/0!</v>
      </c>
    </row>
    <row r="58" spans="1:10" ht="15" thickBot="1" x14ac:dyDescent="0.35">
      <c r="A58" s="78"/>
      <c r="B58" s="79"/>
      <c r="C58" s="79"/>
      <c r="D58" s="79"/>
      <c r="E58" s="79"/>
      <c r="F58" s="80"/>
      <c r="G58" s="79"/>
      <c r="H58" s="94">
        <f t="shared" si="0"/>
        <v>0</v>
      </c>
      <c r="I58" s="97" t="e">
        <f>($H58*LEFT($B$3,3)/('Library Prep'!$E53)/2000000)</f>
        <v>#DIV/0!</v>
      </c>
      <c r="J58" s="99" t="e">
        <f t="shared" si="1"/>
        <v>#DIV/0!</v>
      </c>
    </row>
    <row r="59" spans="1:10" ht="15" thickBot="1" x14ac:dyDescent="0.35">
      <c r="A59" s="78"/>
      <c r="B59" s="79"/>
      <c r="C59" s="79"/>
      <c r="D59" s="79"/>
      <c r="E59" s="79"/>
      <c r="F59" s="80"/>
      <c r="G59" s="79"/>
      <c r="H59" s="94">
        <f t="shared" si="0"/>
        <v>0</v>
      </c>
      <c r="I59" s="97" t="e">
        <f>($H59*LEFT($B$3,3)/('Library Prep'!$E54)/2000000)</f>
        <v>#DIV/0!</v>
      </c>
      <c r="J59" s="99" t="e">
        <f t="shared" si="1"/>
        <v>#DIV/0!</v>
      </c>
    </row>
    <row r="60" spans="1:10" ht="15" thickBot="1" x14ac:dyDescent="0.35">
      <c r="A60" s="78"/>
      <c r="B60" s="79"/>
      <c r="C60" s="79"/>
      <c r="D60" s="79"/>
      <c r="E60" s="79"/>
      <c r="F60" s="80"/>
      <c r="G60" s="79"/>
      <c r="H60" s="94">
        <f t="shared" si="0"/>
        <v>0</v>
      </c>
      <c r="I60" s="97" t="e">
        <f>($H60*LEFT($B$3,3)/('Library Prep'!$E55)/2000000)</f>
        <v>#DIV/0!</v>
      </c>
      <c r="J60" s="99" t="e">
        <f t="shared" si="1"/>
        <v>#DIV/0!</v>
      </c>
    </row>
    <row r="61" spans="1:10" ht="15" thickBot="1" x14ac:dyDescent="0.35">
      <c r="A61" s="78"/>
      <c r="B61" s="79"/>
      <c r="C61" s="79"/>
      <c r="D61" s="79"/>
      <c r="E61" s="79"/>
      <c r="F61" s="80"/>
      <c r="G61" s="79"/>
      <c r="H61" s="94">
        <f t="shared" si="0"/>
        <v>0</v>
      </c>
      <c r="I61" s="97" t="e">
        <f>($H61*LEFT($B$3,3)/('Library Prep'!$E56)/2000000)</f>
        <v>#DIV/0!</v>
      </c>
      <c r="J61" s="99" t="e">
        <f t="shared" si="1"/>
        <v>#DIV/0!</v>
      </c>
    </row>
    <row r="62" spans="1:10" ht="15" thickBot="1" x14ac:dyDescent="0.35">
      <c r="A62" s="78"/>
      <c r="B62" s="79"/>
      <c r="C62" s="79"/>
      <c r="D62" s="79"/>
      <c r="E62" s="79"/>
      <c r="F62" s="80"/>
      <c r="G62" s="79"/>
      <c r="H62" s="94">
        <f t="shared" si="0"/>
        <v>0</v>
      </c>
      <c r="I62" s="97" t="e">
        <f>($H62*LEFT($B$3,3)/('Library Prep'!$E57)/2000000)</f>
        <v>#DIV/0!</v>
      </c>
      <c r="J62" s="99" t="e">
        <f t="shared" si="1"/>
        <v>#DIV/0!</v>
      </c>
    </row>
    <row r="63" spans="1:10" ht="15" thickBot="1" x14ac:dyDescent="0.35">
      <c r="A63" s="78"/>
      <c r="B63" s="79"/>
      <c r="C63" s="79"/>
      <c r="D63" s="79"/>
      <c r="E63" s="79"/>
      <c r="F63" s="80"/>
      <c r="G63" s="79"/>
      <c r="H63" s="94">
        <f t="shared" si="0"/>
        <v>0</v>
      </c>
      <c r="I63" s="97" t="e">
        <f>($H63*LEFT($B$3,3)/('Library Prep'!$E58)/2000000)</f>
        <v>#DIV/0!</v>
      </c>
      <c r="J63" s="99" t="e">
        <f t="shared" si="1"/>
        <v>#DIV/0!</v>
      </c>
    </row>
    <row r="64" spans="1:10" ht="15" thickBot="1" x14ac:dyDescent="0.35">
      <c r="A64" s="78"/>
      <c r="B64" s="79"/>
      <c r="C64" s="79"/>
      <c r="D64" s="79"/>
      <c r="E64" s="79"/>
      <c r="F64" s="80"/>
      <c r="G64" s="79"/>
      <c r="H64" s="94">
        <f t="shared" si="0"/>
        <v>0</v>
      </c>
      <c r="I64" s="97" t="e">
        <f>($H64*LEFT($B$3,3)/('Library Prep'!$E59)/2000000)</f>
        <v>#DIV/0!</v>
      </c>
      <c r="J64" s="99" t="e">
        <f t="shared" si="1"/>
        <v>#DIV/0!</v>
      </c>
    </row>
    <row r="65" spans="1:10" ht="15" thickBot="1" x14ac:dyDescent="0.35">
      <c r="A65" s="78"/>
      <c r="B65" s="79"/>
      <c r="C65" s="79"/>
      <c r="D65" s="79"/>
      <c r="E65" s="79"/>
      <c r="F65" s="80"/>
      <c r="G65" s="79"/>
      <c r="H65" s="94">
        <f t="shared" si="0"/>
        <v>0</v>
      </c>
      <c r="I65" s="97" t="e">
        <f>($H65*LEFT($B$3,3)/('Library Prep'!$E60)/2000000)</f>
        <v>#DIV/0!</v>
      </c>
      <c r="J65" s="99" t="e">
        <f t="shared" si="1"/>
        <v>#DIV/0!</v>
      </c>
    </row>
    <row r="66" spans="1:10" ht="15" thickBot="1" x14ac:dyDescent="0.35">
      <c r="A66" s="78"/>
      <c r="B66" s="79"/>
      <c r="C66" s="79"/>
      <c r="D66" s="79"/>
      <c r="E66" s="79"/>
      <c r="F66" s="80"/>
      <c r="G66" s="79"/>
      <c r="H66" s="94">
        <f t="shared" si="0"/>
        <v>0</v>
      </c>
      <c r="I66" s="97" t="e">
        <f>($H66*LEFT($B$3,3)/('Library Prep'!$E61)/2000000)</f>
        <v>#DIV/0!</v>
      </c>
      <c r="J66" s="99" t="e">
        <f t="shared" si="1"/>
        <v>#DIV/0!</v>
      </c>
    </row>
    <row r="67" spans="1:10" ht="15" thickBot="1" x14ac:dyDescent="0.35">
      <c r="A67" s="78"/>
      <c r="B67" s="79"/>
      <c r="C67" s="79"/>
      <c r="D67" s="79"/>
      <c r="E67" s="79"/>
      <c r="F67" s="80"/>
      <c r="G67" s="79"/>
      <c r="H67" s="94">
        <f t="shared" si="0"/>
        <v>0</v>
      </c>
      <c r="I67" s="97" t="e">
        <f>($H67*LEFT($B$3,3)/('Library Prep'!$E62)/2000000)</f>
        <v>#DIV/0!</v>
      </c>
      <c r="J67" s="99" t="e">
        <f t="shared" si="1"/>
        <v>#DIV/0!</v>
      </c>
    </row>
    <row r="68" spans="1:10" ht="15" thickBot="1" x14ac:dyDescent="0.35">
      <c r="A68" s="78"/>
      <c r="B68" s="79"/>
      <c r="C68" s="79"/>
      <c r="D68" s="79"/>
      <c r="E68" s="79"/>
      <c r="F68" s="80"/>
      <c r="G68" s="79"/>
      <c r="H68" s="94">
        <f t="shared" si="0"/>
        <v>0</v>
      </c>
      <c r="I68" s="97" t="e">
        <f>($H68*LEFT($B$3,3)/('Library Prep'!$E63)/2000000)</f>
        <v>#DIV/0!</v>
      </c>
      <c r="J68" s="99" t="e">
        <f t="shared" si="1"/>
        <v>#DIV/0!</v>
      </c>
    </row>
    <row r="69" spans="1:10" ht="15" thickBot="1" x14ac:dyDescent="0.35">
      <c r="A69" s="78"/>
      <c r="B69" s="79"/>
      <c r="C69" s="79"/>
      <c r="D69" s="79"/>
      <c r="E69" s="79"/>
      <c r="F69" s="80"/>
      <c r="G69" s="79"/>
      <c r="H69" s="94">
        <f t="shared" si="0"/>
        <v>0</v>
      </c>
      <c r="I69" s="97" t="e">
        <f>($H69*LEFT($B$3,3)/('Library Prep'!$E64)/2000000)</f>
        <v>#DIV/0!</v>
      </c>
      <c r="J69" s="99" t="e">
        <f t="shared" si="1"/>
        <v>#DIV/0!</v>
      </c>
    </row>
    <row r="70" spans="1:10" ht="15" thickBot="1" x14ac:dyDescent="0.35">
      <c r="A70" s="78"/>
      <c r="B70" s="79"/>
      <c r="C70" s="79"/>
      <c r="D70" s="79"/>
      <c r="E70" s="79"/>
      <c r="F70" s="80"/>
      <c r="G70" s="79"/>
      <c r="H70" s="94">
        <f t="shared" si="0"/>
        <v>0</v>
      </c>
      <c r="I70" s="97" t="e">
        <f>($H70*LEFT($B$3,3)/('Library Prep'!$E65)/2000000)</f>
        <v>#DIV/0!</v>
      </c>
      <c r="J70" s="99" t="e">
        <f t="shared" si="1"/>
        <v>#DIV/0!</v>
      </c>
    </row>
    <row r="71" spans="1:10" ht="15" thickBot="1" x14ac:dyDescent="0.35">
      <c r="A71" s="78"/>
      <c r="B71" s="79"/>
      <c r="C71" s="79"/>
      <c r="D71" s="79"/>
      <c r="E71" s="79"/>
      <c r="F71" s="80"/>
      <c r="G71" s="79"/>
      <c r="H71" s="94">
        <f t="shared" si="0"/>
        <v>0</v>
      </c>
      <c r="I71" s="97" t="e">
        <f>($H71*LEFT($B$3,3)/('Library Prep'!$E66)/2000000)</f>
        <v>#DIV/0!</v>
      </c>
      <c r="J71" s="99" t="e">
        <f t="shared" si="1"/>
        <v>#DIV/0!</v>
      </c>
    </row>
    <row r="72" spans="1:10" ht="15" thickBot="1" x14ac:dyDescent="0.35">
      <c r="A72" s="78"/>
      <c r="B72" s="79"/>
      <c r="C72" s="79"/>
      <c r="D72" s="79"/>
      <c r="E72" s="79"/>
      <c r="F72" s="80"/>
      <c r="G72" s="79"/>
      <c r="H72" s="94">
        <f t="shared" si="0"/>
        <v>0</v>
      </c>
      <c r="I72" s="97" t="e">
        <f>($H72*LEFT($B$3,3)/('Library Prep'!$E67)/2000000)</f>
        <v>#DIV/0!</v>
      </c>
      <c r="J72" s="99" t="e">
        <f t="shared" si="1"/>
        <v>#DIV/0!</v>
      </c>
    </row>
    <row r="73" spans="1:10" ht="15" thickBot="1" x14ac:dyDescent="0.35">
      <c r="A73" s="78"/>
      <c r="B73" s="79"/>
      <c r="C73" s="79"/>
      <c r="D73" s="79"/>
      <c r="E73" s="79"/>
      <c r="F73" s="80"/>
      <c r="G73" s="79"/>
      <c r="H73" s="94">
        <f t="shared" si="0"/>
        <v>0</v>
      </c>
      <c r="I73" s="97" t="e">
        <f>($H73*LEFT($B$3,3)/('Library Prep'!$E68)/2000000)</f>
        <v>#DIV/0!</v>
      </c>
      <c r="J73" s="99" t="e">
        <f t="shared" si="1"/>
        <v>#DIV/0!</v>
      </c>
    </row>
    <row r="74" spans="1:10" ht="15" thickBot="1" x14ac:dyDescent="0.35">
      <c r="A74" s="78"/>
      <c r="B74" s="79"/>
      <c r="C74" s="79"/>
      <c r="D74" s="79"/>
      <c r="E74" s="79"/>
      <c r="F74" s="80"/>
      <c r="G74" s="79"/>
      <c r="H74" s="94">
        <f t="shared" si="0"/>
        <v>0</v>
      </c>
      <c r="I74" s="97" t="e">
        <f>($H74*LEFT($B$3,3)/('Library Prep'!$E69)/2000000)</f>
        <v>#DIV/0!</v>
      </c>
      <c r="J74" s="99" t="e">
        <f t="shared" si="1"/>
        <v>#DIV/0!</v>
      </c>
    </row>
    <row r="75" spans="1:10" ht="15" thickBot="1" x14ac:dyDescent="0.35">
      <c r="A75" s="78"/>
      <c r="B75" s="79"/>
      <c r="C75" s="79"/>
      <c r="D75" s="79"/>
      <c r="E75" s="79"/>
      <c r="F75" s="80"/>
      <c r="G75" s="79"/>
      <c r="H75" s="94">
        <f t="shared" si="0"/>
        <v>0</v>
      </c>
      <c r="I75" s="97" t="e">
        <f>($H75*LEFT($B$3,3)/('Library Prep'!$E70)/2000000)</f>
        <v>#DIV/0!</v>
      </c>
      <c r="J75" s="99" t="e">
        <f t="shared" si="1"/>
        <v>#DIV/0!</v>
      </c>
    </row>
    <row r="76" spans="1:10" ht="15" thickBot="1" x14ac:dyDescent="0.35">
      <c r="A76" s="78"/>
      <c r="B76" s="79"/>
      <c r="C76" s="79"/>
      <c r="D76" s="79"/>
      <c r="E76" s="79"/>
      <c r="F76" s="80"/>
      <c r="G76" s="79"/>
      <c r="H76" s="94">
        <f t="shared" si="0"/>
        <v>0</v>
      </c>
      <c r="I76" s="97" t="e">
        <f>($H76*LEFT($B$3,3)/('Library Prep'!$E71)/2000000)</f>
        <v>#DIV/0!</v>
      </c>
      <c r="J76" s="99" t="e">
        <f t="shared" si="1"/>
        <v>#DIV/0!</v>
      </c>
    </row>
    <row r="77" spans="1:10" ht="15" thickBot="1" x14ac:dyDescent="0.35">
      <c r="A77" s="78"/>
      <c r="B77" s="79"/>
      <c r="C77" s="79"/>
      <c r="D77" s="79"/>
      <c r="E77" s="79"/>
      <c r="F77" s="80"/>
      <c r="G77" s="79"/>
      <c r="H77" s="94">
        <f t="shared" si="0"/>
        <v>0</v>
      </c>
      <c r="I77" s="97" t="e">
        <f>($H77*LEFT($B$3,3)/('Library Prep'!$E72)/2000000)</f>
        <v>#DIV/0!</v>
      </c>
      <c r="J77" s="99" t="e">
        <f t="shared" si="1"/>
        <v>#DIV/0!</v>
      </c>
    </row>
    <row r="78" spans="1:10" ht="15" thickBot="1" x14ac:dyDescent="0.35">
      <c r="A78" s="78"/>
      <c r="B78" s="79"/>
      <c r="C78" s="79"/>
      <c r="D78" s="79"/>
      <c r="E78" s="79"/>
      <c r="F78" s="80"/>
      <c r="G78" s="79"/>
      <c r="H78" s="94">
        <f t="shared" si="0"/>
        <v>0</v>
      </c>
      <c r="I78" s="97" t="e">
        <f>($H78*LEFT($B$3,3)/('Library Prep'!$E73)/2000000)</f>
        <v>#DIV/0!</v>
      </c>
      <c r="J78" s="99" t="e">
        <f t="shared" si="1"/>
        <v>#DIV/0!</v>
      </c>
    </row>
    <row r="79" spans="1:10" ht="15" thickBot="1" x14ac:dyDescent="0.35">
      <c r="A79" s="78"/>
      <c r="B79" s="79"/>
      <c r="C79" s="79"/>
      <c r="D79" s="79"/>
      <c r="E79" s="79"/>
      <c r="F79" s="80"/>
      <c r="G79" s="79"/>
      <c r="H79" s="94">
        <f t="shared" si="0"/>
        <v>0</v>
      </c>
      <c r="I79" s="97" t="e">
        <f>($H79*LEFT($B$3,3)/('Library Prep'!$E74)/2000000)</f>
        <v>#DIV/0!</v>
      </c>
      <c r="J79" s="99" t="e">
        <f t="shared" si="1"/>
        <v>#DIV/0!</v>
      </c>
    </row>
    <row r="80" spans="1:10" ht="15" thickBot="1" x14ac:dyDescent="0.35">
      <c r="A80" s="78"/>
      <c r="B80" s="79"/>
      <c r="C80" s="79"/>
      <c r="D80" s="79"/>
      <c r="E80" s="79"/>
      <c r="F80" s="80"/>
      <c r="G80" s="79"/>
      <c r="H80" s="94">
        <f t="shared" ref="H80:H132" si="2">G80*F80/100</f>
        <v>0</v>
      </c>
      <c r="I80" s="97" t="e">
        <f>($H80*LEFT($B$3,3)/('Library Prep'!$E75)/2000000)</f>
        <v>#DIV/0!</v>
      </c>
      <c r="J80" s="99" t="e">
        <f t="shared" ref="J80:J132" si="3">(I80)*2</f>
        <v>#DIV/0!</v>
      </c>
    </row>
    <row r="81" spans="1:10" ht="15" thickBot="1" x14ac:dyDescent="0.35">
      <c r="A81" s="78"/>
      <c r="B81" s="79"/>
      <c r="C81" s="79"/>
      <c r="D81" s="79"/>
      <c r="E81" s="79"/>
      <c r="F81" s="80"/>
      <c r="G81" s="79"/>
      <c r="H81" s="94">
        <f t="shared" si="2"/>
        <v>0</v>
      </c>
      <c r="I81" s="97" t="e">
        <f>($H81*LEFT($B$3,3)/('Library Prep'!$E76)/2000000)</f>
        <v>#DIV/0!</v>
      </c>
      <c r="J81" s="99" t="e">
        <f t="shared" si="3"/>
        <v>#DIV/0!</v>
      </c>
    </row>
    <row r="82" spans="1:10" ht="15" thickBot="1" x14ac:dyDescent="0.35">
      <c r="A82" s="78"/>
      <c r="B82" s="79"/>
      <c r="C82" s="79"/>
      <c r="D82" s="79"/>
      <c r="E82" s="79"/>
      <c r="F82" s="80"/>
      <c r="G82" s="79"/>
      <c r="H82" s="94">
        <f t="shared" si="2"/>
        <v>0</v>
      </c>
      <c r="I82" s="97" t="e">
        <f>($H82*LEFT($B$3,3)/('Library Prep'!$E77)/2000000)</f>
        <v>#DIV/0!</v>
      </c>
      <c r="J82" s="99" t="e">
        <f t="shared" si="3"/>
        <v>#DIV/0!</v>
      </c>
    </row>
    <row r="83" spans="1:10" ht="15" thickBot="1" x14ac:dyDescent="0.35">
      <c r="A83" s="78"/>
      <c r="B83" s="79"/>
      <c r="C83" s="79"/>
      <c r="D83" s="79"/>
      <c r="E83" s="79"/>
      <c r="F83" s="80"/>
      <c r="G83" s="79"/>
      <c r="H83" s="94">
        <f t="shared" si="2"/>
        <v>0</v>
      </c>
      <c r="I83" s="97" t="e">
        <f>($H83*LEFT($B$3,3)/('Library Prep'!$E78)/2000000)</f>
        <v>#DIV/0!</v>
      </c>
      <c r="J83" s="99" t="e">
        <f t="shared" si="3"/>
        <v>#DIV/0!</v>
      </c>
    </row>
    <row r="84" spans="1:10" ht="15" thickBot="1" x14ac:dyDescent="0.35">
      <c r="A84" s="78"/>
      <c r="B84" s="79"/>
      <c r="C84" s="79"/>
      <c r="D84" s="79"/>
      <c r="E84" s="79"/>
      <c r="F84" s="80"/>
      <c r="G84" s="79"/>
      <c r="H84" s="94">
        <f t="shared" si="2"/>
        <v>0</v>
      </c>
      <c r="I84" s="97" t="e">
        <f>($H84*LEFT($B$3,3)/('Library Prep'!$E79)/2000000)</f>
        <v>#DIV/0!</v>
      </c>
      <c r="J84" s="99" t="e">
        <f t="shared" si="3"/>
        <v>#DIV/0!</v>
      </c>
    </row>
    <row r="85" spans="1:10" ht="15" thickBot="1" x14ac:dyDescent="0.35">
      <c r="A85" s="78"/>
      <c r="B85" s="79"/>
      <c r="C85" s="79"/>
      <c r="D85" s="79"/>
      <c r="E85" s="79"/>
      <c r="F85" s="80"/>
      <c r="G85" s="79"/>
      <c r="H85" s="94">
        <f t="shared" si="2"/>
        <v>0</v>
      </c>
      <c r="I85" s="97" t="e">
        <f>($H85*LEFT($B$3,3)/('Library Prep'!$E80)/2000000)</f>
        <v>#DIV/0!</v>
      </c>
      <c r="J85" s="99" t="e">
        <f t="shared" si="3"/>
        <v>#DIV/0!</v>
      </c>
    </row>
    <row r="86" spans="1:10" ht="15" thickBot="1" x14ac:dyDescent="0.35">
      <c r="A86" s="78"/>
      <c r="B86" s="79"/>
      <c r="C86" s="79"/>
      <c r="D86" s="79"/>
      <c r="E86" s="79"/>
      <c r="F86" s="80"/>
      <c r="G86" s="79"/>
      <c r="H86" s="94">
        <f t="shared" si="2"/>
        <v>0</v>
      </c>
      <c r="I86" s="97" t="e">
        <f>($H86*LEFT($B$3,3)/('Library Prep'!$E81)/2000000)</f>
        <v>#DIV/0!</v>
      </c>
      <c r="J86" s="99" t="e">
        <f t="shared" si="3"/>
        <v>#DIV/0!</v>
      </c>
    </row>
    <row r="87" spans="1:10" ht="15" thickBot="1" x14ac:dyDescent="0.35">
      <c r="A87" s="78"/>
      <c r="B87" s="79"/>
      <c r="C87" s="79"/>
      <c r="D87" s="79"/>
      <c r="E87" s="79"/>
      <c r="F87" s="80"/>
      <c r="G87" s="79"/>
      <c r="H87" s="94">
        <f t="shared" si="2"/>
        <v>0</v>
      </c>
      <c r="I87" s="97" t="e">
        <f>($H87*LEFT($B$3,3)/('Library Prep'!$E82)/2000000)</f>
        <v>#DIV/0!</v>
      </c>
      <c r="J87" s="99" t="e">
        <f t="shared" si="3"/>
        <v>#DIV/0!</v>
      </c>
    </row>
    <row r="88" spans="1:10" ht="15" thickBot="1" x14ac:dyDescent="0.35">
      <c r="A88" s="78"/>
      <c r="B88" s="79"/>
      <c r="C88" s="79"/>
      <c r="D88" s="79"/>
      <c r="E88" s="79"/>
      <c r="F88" s="80"/>
      <c r="G88" s="79"/>
      <c r="H88" s="94">
        <f t="shared" si="2"/>
        <v>0</v>
      </c>
      <c r="I88" s="97" t="e">
        <f>($H88*LEFT($B$3,3)/('Library Prep'!$E83)/2000000)</f>
        <v>#DIV/0!</v>
      </c>
      <c r="J88" s="99" t="e">
        <f t="shared" si="3"/>
        <v>#DIV/0!</v>
      </c>
    </row>
    <row r="89" spans="1:10" ht="15" thickBot="1" x14ac:dyDescent="0.35">
      <c r="A89" s="78"/>
      <c r="B89" s="79"/>
      <c r="C89" s="79"/>
      <c r="D89" s="79"/>
      <c r="E89" s="79"/>
      <c r="F89" s="80"/>
      <c r="G89" s="79"/>
      <c r="H89" s="94">
        <f t="shared" si="2"/>
        <v>0</v>
      </c>
      <c r="I89" s="97" t="e">
        <f>($H89*LEFT($B$3,3)/('Library Prep'!$E84)/2000000)</f>
        <v>#DIV/0!</v>
      </c>
      <c r="J89" s="99" t="e">
        <f t="shared" si="3"/>
        <v>#DIV/0!</v>
      </c>
    </row>
    <row r="90" spans="1:10" ht="15" thickBot="1" x14ac:dyDescent="0.35">
      <c r="A90" s="78"/>
      <c r="B90" s="79"/>
      <c r="C90" s="79"/>
      <c r="D90" s="79"/>
      <c r="E90" s="79"/>
      <c r="F90" s="80"/>
      <c r="G90" s="79"/>
      <c r="H90" s="94">
        <f t="shared" si="2"/>
        <v>0</v>
      </c>
      <c r="I90" s="97" t="e">
        <f>($H90*LEFT($B$3,3)/('Library Prep'!$E85)/2000000)</f>
        <v>#DIV/0!</v>
      </c>
      <c r="J90" s="99" t="e">
        <f t="shared" si="3"/>
        <v>#DIV/0!</v>
      </c>
    </row>
    <row r="91" spans="1:10" ht="15" thickBot="1" x14ac:dyDescent="0.35">
      <c r="A91" s="78"/>
      <c r="B91" s="79"/>
      <c r="C91" s="79"/>
      <c r="D91" s="79"/>
      <c r="E91" s="79"/>
      <c r="F91" s="80"/>
      <c r="G91" s="79"/>
      <c r="H91" s="94">
        <f t="shared" si="2"/>
        <v>0</v>
      </c>
      <c r="I91" s="97" t="e">
        <f>($H91*LEFT($B$3,3)/('Library Prep'!$E86)/2000000)</f>
        <v>#DIV/0!</v>
      </c>
      <c r="J91" s="99" t="e">
        <f t="shared" si="3"/>
        <v>#DIV/0!</v>
      </c>
    </row>
    <row r="92" spans="1:10" ht="15" thickBot="1" x14ac:dyDescent="0.35">
      <c r="A92" s="78"/>
      <c r="B92" s="79"/>
      <c r="C92" s="79"/>
      <c r="D92" s="79"/>
      <c r="E92" s="79"/>
      <c r="F92" s="80"/>
      <c r="G92" s="79"/>
      <c r="H92" s="94">
        <f t="shared" si="2"/>
        <v>0</v>
      </c>
      <c r="I92" s="97" t="e">
        <f>($H92*LEFT($B$3,3)/('Library Prep'!$E87)/2000000)</f>
        <v>#DIV/0!</v>
      </c>
      <c r="J92" s="99" t="e">
        <f t="shared" si="3"/>
        <v>#DIV/0!</v>
      </c>
    </row>
    <row r="93" spans="1:10" ht="15" thickBot="1" x14ac:dyDescent="0.35">
      <c r="A93" s="78"/>
      <c r="B93" s="79"/>
      <c r="C93" s="79"/>
      <c r="D93" s="79"/>
      <c r="E93" s="79"/>
      <c r="F93" s="80"/>
      <c r="G93" s="79"/>
      <c r="H93" s="94">
        <f t="shared" si="2"/>
        <v>0</v>
      </c>
      <c r="I93" s="97" t="e">
        <f>($H93*LEFT($B$3,3)/('Library Prep'!$E88)/2000000)</f>
        <v>#DIV/0!</v>
      </c>
      <c r="J93" s="99" t="e">
        <f t="shared" si="3"/>
        <v>#DIV/0!</v>
      </c>
    </row>
    <row r="94" spans="1:10" ht="15" thickBot="1" x14ac:dyDescent="0.35">
      <c r="A94" s="78"/>
      <c r="B94" s="79"/>
      <c r="C94" s="79"/>
      <c r="D94" s="79"/>
      <c r="E94" s="79"/>
      <c r="F94" s="80"/>
      <c r="G94" s="79"/>
      <c r="H94" s="94">
        <f t="shared" si="2"/>
        <v>0</v>
      </c>
      <c r="I94" s="97" t="e">
        <f>($H94*LEFT($B$3,3)/('Library Prep'!$E89)/2000000)</f>
        <v>#DIV/0!</v>
      </c>
      <c r="J94" s="99" t="e">
        <f t="shared" si="3"/>
        <v>#DIV/0!</v>
      </c>
    </row>
    <row r="95" spans="1:10" ht="15" thickBot="1" x14ac:dyDescent="0.35">
      <c r="A95" s="78"/>
      <c r="B95" s="79"/>
      <c r="C95" s="79"/>
      <c r="D95" s="79"/>
      <c r="E95" s="79"/>
      <c r="F95" s="80"/>
      <c r="G95" s="79"/>
      <c r="H95" s="94">
        <f t="shared" si="2"/>
        <v>0</v>
      </c>
      <c r="I95" s="97" t="e">
        <f>($H95*LEFT($B$3,3)/('Library Prep'!$E90)/2000000)</f>
        <v>#DIV/0!</v>
      </c>
      <c r="J95" s="99" t="e">
        <f t="shared" si="3"/>
        <v>#DIV/0!</v>
      </c>
    </row>
    <row r="96" spans="1:10" ht="15" thickBot="1" x14ac:dyDescent="0.35">
      <c r="A96" s="78"/>
      <c r="B96" s="79"/>
      <c r="C96" s="79"/>
      <c r="D96" s="79"/>
      <c r="E96" s="79"/>
      <c r="F96" s="80"/>
      <c r="G96" s="79"/>
      <c r="H96" s="94">
        <f t="shared" si="2"/>
        <v>0</v>
      </c>
      <c r="I96" s="97" t="e">
        <f>($H96*LEFT($B$3,3)/('Library Prep'!$E91)/2000000)</f>
        <v>#DIV/0!</v>
      </c>
      <c r="J96" s="99" t="e">
        <f t="shared" si="3"/>
        <v>#DIV/0!</v>
      </c>
    </row>
    <row r="97" spans="1:10" ht="15" thickBot="1" x14ac:dyDescent="0.35">
      <c r="A97" s="78"/>
      <c r="B97" s="79"/>
      <c r="C97" s="79"/>
      <c r="D97" s="79"/>
      <c r="E97" s="79"/>
      <c r="F97" s="80"/>
      <c r="G97" s="79"/>
      <c r="H97" s="94">
        <f t="shared" si="2"/>
        <v>0</v>
      </c>
      <c r="I97" s="97" t="e">
        <f>($H97*LEFT($B$3,3)/('Library Prep'!$E92)/2000000)</f>
        <v>#DIV/0!</v>
      </c>
      <c r="J97" s="99" t="e">
        <f t="shared" si="3"/>
        <v>#DIV/0!</v>
      </c>
    </row>
    <row r="98" spans="1:10" ht="15" thickBot="1" x14ac:dyDescent="0.35">
      <c r="A98" s="78"/>
      <c r="B98" s="79"/>
      <c r="C98" s="79"/>
      <c r="D98" s="79"/>
      <c r="E98" s="79"/>
      <c r="F98" s="80"/>
      <c r="G98" s="79"/>
      <c r="H98" s="94">
        <f t="shared" si="2"/>
        <v>0</v>
      </c>
      <c r="I98" s="97" t="e">
        <f>($H98*LEFT($B$3,3)/('Library Prep'!$E93)/2000000)</f>
        <v>#DIV/0!</v>
      </c>
      <c r="J98" s="99" t="e">
        <f t="shared" si="3"/>
        <v>#DIV/0!</v>
      </c>
    </row>
    <row r="99" spans="1:10" ht="15" thickBot="1" x14ac:dyDescent="0.35">
      <c r="A99" s="78"/>
      <c r="B99" s="79"/>
      <c r="C99" s="79"/>
      <c r="D99" s="79"/>
      <c r="E99" s="79"/>
      <c r="F99" s="80"/>
      <c r="G99" s="79"/>
      <c r="H99" s="94">
        <f t="shared" si="2"/>
        <v>0</v>
      </c>
      <c r="I99" s="97" t="e">
        <f>($H99*LEFT($B$3,3)/('Library Prep'!$E94)/2000000)</f>
        <v>#DIV/0!</v>
      </c>
      <c r="J99" s="99" t="e">
        <f t="shared" si="3"/>
        <v>#DIV/0!</v>
      </c>
    </row>
    <row r="100" spans="1:10" ht="15" thickBot="1" x14ac:dyDescent="0.35">
      <c r="A100" s="78"/>
      <c r="B100" s="79"/>
      <c r="C100" s="79"/>
      <c r="D100" s="79"/>
      <c r="E100" s="79"/>
      <c r="F100" s="80"/>
      <c r="G100" s="79"/>
      <c r="H100" s="94">
        <f t="shared" si="2"/>
        <v>0</v>
      </c>
      <c r="I100" s="97" t="e">
        <f>($H100*LEFT($B$3,3)/('Library Prep'!$E95)/2000000)</f>
        <v>#DIV/0!</v>
      </c>
      <c r="J100" s="99" t="e">
        <f t="shared" si="3"/>
        <v>#DIV/0!</v>
      </c>
    </row>
    <row r="101" spans="1:10" ht="15" thickBot="1" x14ac:dyDescent="0.35">
      <c r="A101" s="78"/>
      <c r="B101" s="79"/>
      <c r="C101" s="79"/>
      <c r="D101" s="79"/>
      <c r="E101" s="79"/>
      <c r="F101" s="80"/>
      <c r="G101" s="79"/>
      <c r="H101" s="94">
        <f t="shared" si="2"/>
        <v>0</v>
      </c>
      <c r="I101" s="97" t="e">
        <f>($H101*LEFT($B$3,3)/('Library Prep'!$E96)/2000000)</f>
        <v>#DIV/0!</v>
      </c>
      <c r="J101" s="99" t="e">
        <f t="shared" si="3"/>
        <v>#DIV/0!</v>
      </c>
    </row>
    <row r="102" spans="1:10" ht="15" thickBot="1" x14ac:dyDescent="0.35">
      <c r="A102" s="78"/>
      <c r="B102" s="79"/>
      <c r="C102" s="79"/>
      <c r="D102" s="79"/>
      <c r="E102" s="79"/>
      <c r="F102" s="80"/>
      <c r="G102" s="79"/>
      <c r="H102" s="94">
        <f t="shared" si="2"/>
        <v>0</v>
      </c>
      <c r="I102" s="97" t="e">
        <f>($H102*LEFT($B$3,3)/('Library Prep'!$E97)/2000000)</f>
        <v>#DIV/0!</v>
      </c>
      <c r="J102" s="99" t="e">
        <f t="shared" si="3"/>
        <v>#DIV/0!</v>
      </c>
    </row>
    <row r="103" spans="1:10" ht="15" thickBot="1" x14ac:dyDescent="0.35">
      <c r="A103" s="78"/>
      <c r="B103" s="79"/>
      <c r="C103" s="79"/>
      <c r="D103" s="79"/>
      <c r="E103" s="79"/>
      <c r="F103" s="80"/>
      <c r="G103" s="79"/>
      <c r="H103" s="94">
        <f t="shared" si="2"/>
        <v>0</v>
      </c>
      <c r="I103" s="97" t="e">
        <f>($H103*LEFT($B$3,3)/('Library Prep'!$E98)/2000000)</f>
        <v>#DIV/0!</v>
      </c>
      <c r="J103" s="99" t="e">
        <f t="shared" si="3"/>
        <v>#DIV/0!</v>
      </c>
    </row>
    <row r="104" spans="1:10" ht="15" thickBot="1" x14ac:dyDescent="0.35">
      <c r="A104" s="78"/>
      <c r="B104" s="79"/>
      <c r="C104" s="79"/>
      <c r="D104" s="79"/>
      <c r="E104" s="79"/>
      <c r="F104" s="80"/>
      <c r="G104" s="79"/>
      <c r="H104" s="94">
        <f t="shared" si="2"/>
        <v>0</v>
      </c>
      <c r="I104" s="97" t="e">
        <f>($H104*LEFT($B$3,3)/('Library Prep'!$E99)/2000000)</f>
        <v>#DIV/0!</v>
      </c>
      <c r="J104" s="99" t="e">
        <f t="shared" si="3"/>
        <v>#DIV/0!</v>
      </c>
    </row>
    <row r="105" spans="1:10" ht="15" thickBot="1" x14ac:dyDescent="0.35">
      <c r="A105" s="78"/>
      <c r="B105" s="79"/>
      <c r="C105" s="79"/>
      <c r="D105" s="79"/>
      <c r="E105" s="79"/>
      <c r="F105" s="80"/>
      <c r="G105" s="79"/>
      <c r="H105" s="94">
        <f t="shared" si="2"/>
        <v>0</v>
      </c>
      <c r="I105" s="97" t="e">
        <f>($H105*LEFT($B$3,3)/('Library Prep'!$E100)/2000000)</f>
        <v>#DIV/0!</v>
      </c>
      <c r="J105" s="99" t="e">
        <f t="shared" si="3"/>
        <v>#DIV/0!</v>
      </c>
    </row>
    <row r="106" spans="1:10" ht="15" thickBot="1" x14ac:dyDescent="0.35">
      <c r="A106" s="78"/>
      <c r="B106" s="79"/>
      <c r="C106" s="79"/>
      <c r="D106" s="79"/>
      <c r="E106" s="79"/>
      <c r="F106" s="80"/>
      <c r="G106" s="79"/>
      <c r="H106" s="94">
        <f t="shared" si="2"/>
        <v>0</v>
      </c>
      <c r="I106" s="97" t="e">
        <f>($H106*LEFT($B$3,3)/('Library Prep'!$E101)/2000000)</f>
        <v>#DIV/0!</v>
      </c>
      <c r="J106" s="99" t="e">
        <f t="shared" si="3"/>
        <v>#DIV/0!</v>
      </c>
    </row>
    <row r="107" spans="1:10" ht="15" thickBot="1" x14ac:dyDescent="0.35">
      <c r="A107" s="78"/>
      <c r="B107" s="79"/>
      <c r="C107" s="79"/>
      <c r="D107" s="79"/>
      <c r="E107" s="79"/>
      <c r="F107" s="80"/>
      <c r="G107" s="79"/>
      <c r="H107" s="94">
        <f t="shared" si="2"/>
        <v>0</v>
      </c>
      <c r="I107" s="97" t="e">
        <f>($H107*LEFT($B$3,3)/('Library Prep'!$E102)/2000000)</f>
        <v>#DIV/0!</v>
      </c>
      <c r="J107" s="99" t="e">
        <f t="shared" si="3"/>
        <v>#DIV/0!</v>
      </c>
    </row>
    <row r="108" spans="1:10" ht="15" thickBot="1" x14ac:dyDescent="0.35">
      <c r="A108" s="78"/>
      <c r="B108" s="79"/>
      <c r="C108" s="79"/>
      <c r="D108" s="79"/>
      <c r="E108" s="79"/>
      <c r="F108" s="80"/>
      <c r="G108" s="79"/>
      <c r="H108" s="94">
        <f t="shared" si="2"/>
        <v>0</v>
      </c>
      <c r="I108" s="97" t="e">
        <f>($H108*LEFT($B$3,3)/('Library Prep'!$E103)/2000000)</f>
        <v>#DIV/0!</v>
      </c>
      <c r="J108" s="99" t="e">
        <f t="shared" si="3"/>
        <v>#DIV/0!</v>
      </c>
    </row>
    <row r="109" spans="1:10" ht="15" thickBot="1" x14ac:dyDescent="0.35">
      <c r="A109" s="78"/>
      <c r="B109" s="79"/>
      <c r="C109" s="79"/>
      <c r="D109" s="79"/>
      <c r="E109" s="79"/>
      <c r="F109" s="80"/>
      <c r="G109" s="79"/>
      <c r="H109" s="94">
        <f t="shared" si="2"/>
        <v>0</v>
      </c>
      <c r="I109" s="97" t="e">
        <f>($H109*LEFT($B$3,3)/('Library Prep'!$E104)/2000000)</f>
        <v>#DIV/0!</v>
      </c>
      <c r="J109" s="99" t="e">
        <f t="shared" si="3"/>
        <v>#DIV/0!</v>
      </c>
    </row>
    <row r="110" spans="1:10" ht="15" thickBot="1" x14ac:dyDescent="0.35">
      <c r="A110" s="78"/>
      <c r="B110" s="79"/>
      <c r="C110" s="79"/>
      <c r="D110" s="79"/>
      <c r="E110" s="79"/>
      <c r="F110" s="80"/>
      <c r="G110" s="79"/>
      <c r="H110" s="94">
        <f t="shared" si="2"/>
        <v>0</v>
      </c>
      <c r="I110" s="97" t="e">
        <f>($H110*LEFT($B$3,3)/('Library Prep'!$E105)/2000000)</f>
        <v>#DIV/0!</v>
      </c>
      <c r="J110" s="99" t="e">
        <f t="shared" si="3"/>
        <v>#DIV/0!</v>
      </c>
    </row>
    <row r="111" spans="1:10" ht="15" thickBot="1" x14ac:dyDescent="0.35">
      <c r="A111" s="78"/>
      <c r="B111" s="79"/>
      <c r="C111" s="79"/>
      <c r="D111" s="79"/>
      <c r="E111" s="79"/>
      <c r="F111" s="80"/>
      <c r="G111" s="79"/>
      <c r="H111" s="120">
        <f t="shared" si="2"/>
        <v>0</v>
      </c>
      <c r="I111" s="97" t="e">
        <f>($H111*LEFT($B$3,3)/('Library Prep'!$E106)/2000000)</f>
        <v>#DIV/0!</v>
      </c>
      <c r="J111" s="121" t="e">
        <f t="shared" si="3"/>
        <v>#DIV/0!</v>
      </c>
    </row>
    <row r="112" spans="1:10" ht="15" thickBot="1" x14ac:dyDescent="0.35">
      <c r="A112" s="78"/>
      <c r="B112" s="79"/>
      <c r="C112" s="79"/>
      <c r="D112" s="79"/>
      <c r="E112" s="79"/>
      <c r="F112" s="80"/>
      <c r="G112" s="79"/>
      <c r="H112" s="120">
        <f t="shared" si="2"/>
        <v>0</v>
      </c>
      <c r="I112" s="97" t="e">
        <f>($H112*LEFT($B$3,3)/('Library Prep'!$E107)/2000000)</f>
        <v>#DIV/0!</v>
      </c>
      <c r="J112" s="121" t="e">
        <f t="shared" si="3"/>
        <v>#DIV/0!</v>
      </c>
    </row>
    <row r="113" spans="1:10" ht="15" thickBot="1" x14ac:dyDescent="0.35">
      <c r="A113" s="78"/>
      <c r="B113" s="79"/>
      <c r="C113" s="79"/>
      <c r="D113" s="79"/>
      <c r="E113" s="79"/>
      <c r="F113" s="80"/>
      <c r="G113" s="79"/>
      <c r="H113" s="120">
        <f t="shared" si="2"/>
        <v>0</v>
      </c>
      <c r="I113" s="97" t="e">
        <f>($H113*LEFT($B$3,3)/('Library Prep'!$E108)/2000000)</f>
        <v>#DIV/0!</v>
      </c>
      <c r="J113" s="121" t="e">
        <f t="shared" si="3"/>
        <v>#DIV/0!</v>
      </c>
    </row>
    <row r="114" spans="1:10" ht="15" thickBot="1" x14ac:dyDescent="0.35">
      <c r="A114" s="78"/>
      <c r="B114" s="79"/>
      <c r="C114" s="79"/>
      <c r="D114" s="79"/>
      <c r="E114" s="79"/>
      <c r="F114" s="80"/>
      <c r="G114" s="79"/>
      <c r="H114" s="120">
        <f t="shared" si="2"/>
        <v>0</v>
      </c>
      <c r="I114" s="97" t="e">
        <f>($H114*LEFT($B$3,3)/('Library Prep'!$E109)/2000000)</f>
        <v>#DIV/0!</v>
      </c>
      <c r="J114" s="121" t="e">
        <f t="shared" si="3"/>
        <v>#DIV/0!</v>
      </c>
    </row>
    <row r="115" spans="1:10" ht="15" thickBot="1" x14ac:dyDescent="0.35">
      <c r="A115" s="78"/>
      <c r="B115" s="79"/>
      <c r="C115" s="79"/>
      <c r="D115" s="79"/>
      <c r="E115" s="79"/>
      <c r="F115" s="80"/>
      <c r="G115" s="79"/>
      <c r="H115" s="120">
        <f t="shared" si="2"/>
        <v>0</v>
      </c>
      <c r="I115" s="97" t="e">
        <f>($H115*LEFT($B$3,3)/('Library Prep'!$E110)/2000000)</f>
        <v>#DIV/0!</v>
      </c>
      <c r="J115" s="121" t="e">
        <f t="shared" si="3"/>
        <v>#DIV/0!</v>
      </c>
    </row>
    <row r="116" spans="1:10" ht="15" thickBot="1" x14ac:dyDescent="0.35">
      <c r="A116" s="78"/>
      <c r="B116" s="79"/>
      <c r="C116" s="79"/>
      <c r="D116" s="79"/>
      <c r="E116" s="79"/>
      <c r="F116" s="80"/>
      <c r="G116" s="79"/>
      <c r="H116" s="120">
        <f t="shared" si="2"/>
        <v>0</v>
      </c>
      <c r="I116" s="97" t="e">
        <f>($H116*LEFT($B$3,3)/('Library Prep'!$E111)/2000000)</f>
        <v>#DIV/0!</v>
      </c>
      <c r="J116" s="121" t="e">
        <f t="shared" si="3"/>
        <v>#DIV/0!</v>
      </c>
    </row>
    <row r="117" spans="1:10" ht="15" thickBot="1" x14ac:dyDescent="0.35">
      <c r="A117" s="78"/>
      <c r="B117" s="79"/>
      <c r="C117" s="79"/>
      <c r="D117" s="79"/>
      <c r="E117" s="79"/>
      <c r="F117" s="80"/>
      <c r="G117" s="79"/>
      <c r="H117" s="120">
        <f t="shared" si="2"/>
        <v>0</v>
      </c>
      <c r="I117" s="97" t="e">
        <f>($H117*LEFT($B$3,3)/('Library Prep'!$E112)/2000000)</f>
        <v>#DIV/0!</v>
      </c>
      <c r="J117" s="121" t="e">
        <f t="shared" si="3"/>
        <v>#DIV/0!</v>
      </c>
    </row>
    <row r="118" spans="1:10" ht="15" thickBot="1" x14ac:dyDescent="0.35">
      <c r="A118" s="78"/>
      <c r="B118" s="79"/>
      <c r="C118" s="79"/>
      <c r="D118" s="79"/>
      <c r="E118" s="79"/>
      <c r="F118" s="80"/>
      <c r="G118" s="79"/>
      <c r="H118" s="120">
        <f t="shared" si="2"/>
        <v>0</v>
      </c>
      <c r="I118" s="97" t="e">
        <f>($H118*LEFT($B$3,3)/('Library Prep'!$E113)/2000000)</f>
        <v>#DIV/0!</v>
      </c>
      <c r="J118" s="121" t="e">
        <f t="shared" si="3"/>
        <v>#DIV/0!</v>
      </c>
    </row>
    <row r="119" spans="1:10" ht="15" thickBot="1" x14ac:dyDescent="0.35">
      <c r="A119" s="78"/>
      <c r="B119" s="79"/>
      <c r="C119" s="79"/>
      <c r="D119" s="79"/>
      <c r="E119" s="79"/>
      <c r="F119" s="80"/>
      <c r="G119" s="79"/>
      <c r="H119" s="120">
        <f t="shared" si="2"/>
        <v>0</v>
      </c>
      <c r="I119" s="97" t="e">
        <f>($H119*LEFT($B$3,3)/('Library Prep'!$E114)/2000000)</f>
        <v>#DIV/0!</v>
      </c>
      <c r="J119" s="121" t="e">
        <f t="shared" si="3"/>
        <v>#DIV/0!</v>
      </c>
    </row>
    <row r="120" spans="1:10" ht="15" thickBot="1" x14ac:dyDescent="0.35">
      <c r="A120" s="78"/>
      <c r="B120" s="79"/>
      <c r="C120" s="79"/>
      <c r="D120" s="79"/>
      <c r="E120" s="79"/>
      <c r="F120" s="80"/>
      <c r="G120" s="79"/>
      <c r="H120" s="120">
        <f t="shared" si="2"/>
        <v>0</v>
      </c>
      <c r="I120" s="97" t="e">
        <f>($H120*LEFT($B$3,3)/('Library Prep'!$E115)/2000000)</f>
        <v>#DIV/0!</v>
      </c>
      <c r="J120" s="121" t="e">
        <f t="shared" si="3"/>
        <v>#DIV/0!</v>
      </c>
    </row>
    <row r="121" spans="1:10" ht="15" thickBot="1" x14ac:dyDescent="0.35">
      <c r="A121" s="78"/>
      <c r="B121" s="79"/>
      <c r="C121" s="79"/>
      <c r="D121" s="79"/>
      <c r="E121" s="79"/>
      <c r="F121" s="80"/>
      <c r="G121" s="79"/>
      <c r="H121" s="120">
        <f t="shared" si="2"/>
        <v>0</v>
      </c>
      <c r="I121" s="97" t="e">
        <f>($H121*LEFT($B$3,3)/('Library Prep'!$E116)/2000000)</f>
        <v>#DIV/0!</v>
      </c>
      <c r="J121" s="121" t="e">
        <f t="shared" si="3"/>
        <v>#DIV/0!</v>
      </c>
    </row>
    <row r="122" spans="1:10" ht="15" thickBot="1" x14ac:dyDescent="0.35">
      <c r="A122" s="78"/>
      <c r="B122" s="79"/>
      <c r="C122" s="79"/>
      <c r="D122" s="79"/>
      <c r="E122" s="79"/>
      <c r="F122" s="80"/>
      <c r="G122" s="79"/>
      <c r="H122" s="120">
        <f t="shared" si="2"/>
        <v>0</v>
      </c>
      <c r="I122" s="97" t="e">
        <f>($H122*LEFT($B$3,3)/('Library Prep'!$E117)/2000000)</f>
        <v>#DIV/0!</v>
      </c>
      <c r="J122" s="121" t="e">
        <f t="shared" si="3"/>
        <v>#DIV/0!</v>
      </c>
    </row>
    <row r="123" spans="1:10" ht="15" thickBot="1" x14ac:dyDescent="0.35">
      <c r="A123" s="78"/>
      <c r="B123" s="79"/>
      <c r="C123" s="79"/>
      <c r="D123" s="79"/>
      <c r="E123" s="79"/>
      <c r="F123" s="80"/>
      <c r="G123" s="79"/>
      <c r="H123" s="120">
        <f t="shared" si="2"/>
        <v>0</v>
      </c>
      <c r="I123" s="97" t="e">
        <f>($H123*LEFT($B$3,3)/('Library Prep'!$E118)/2000000)</f>
        <v>#DIV/0!</v>
      </c>
      <c r="J123" s="121" t="e">
        <f t="shared" si="3"/>
        <v>#DIV/0!</v>
      </c>
    </row>
    <row r="124" spans="1:10" ht="15" thickBot="1" x14ac:dyDescent="0.35">
      <c r="A124" s="78"/>
      <c r="B124" s="79"/>
      <c r="C124" s="79"/>
      <c r="D124" s="79"/>
      <c r="E124" s="79"/>
      <c r="F124" s="80"/>
      <c r="G124" s="79"/>
      <c r="H124" s="120">
        <f t="shared" si="2"/>
        <v>0</v>
      </c>
      <c r="I124" s="97" t="e">
        <f>($H124*LEFT($B$3,3)/('Library Prep'!$E119)/2000000)</f>
        <v>#DIV/0!</v>
      </c>
      <c r="J124" s="121" t="e">
        <f t="shared" si="3"/>
        <v>#DIV/0!</v>
      </c>
    </row>
    <row r="125" spans="1:10" ht="15" thickBot="1" x14ac:dyDescent="0.35">
      <c r="A125" s="78"/>
      <c r="B125" s="79"/>
      <c r="C125" s="79"/>
      <c r="D125" s="79"/>
      <c r="E125" s="79"/>
      <c r="F125" s="80"/>
      <c r="G125" s="79"/>
      <c r="H125" s="120">
        <f t="shared" si="2"/>
        <v>0</v>
      </c>
      <c r="I125" s="97" t="e">
        <f>($H125*LEFT($B$3,3)/('Library Prep'!$E120)/2000000)</f>
        <v>#DIV/0!</v>
      </c>
      <c r="J125" s="121" t="e">
        <f t="shared" si="3"/>
        <v>#DIV/0!</v>
      </c>
    </row>
    <row r="126" spans="1:10" ht="15" thickBot="1" x14ac:dyDescent="0.35">
      <c r="A126" s="78"/>
      <c r="B126" s="79"/>
      <c r="C126" s="79"/>
      <c r="D126" s="79"/>
      <c r="E126" s="79"/>
      <c r="F126" s="80"/>
      <c r="G126" s="79"/>
      <c r="H126" s="120">
        <f t="shared" si="2"/>
        <v>0</v>
      </c>
      <c r="I126" s="97" t="e">
        <f>($H126*LEFT($B$3,3)/('Library Prep'!$E121)/2000000)</f>
        <v>#DIV/0!</v>
      </c>
      <c r="J126" s="121" t="e">
        <f t="shared" si="3"/>
        <v>#DIV/0!</v>
      </c>
    </row>
    <row r="127" spans="1:10" ht="15" thickBot="1" x14ac:dyDescent="0.35">
      <c r="A127" s="78"/>
      <c r="B127" s="79"/>
      <c r="C127" s="79"/>
      <c r="D127" s="79"/>
      <c r="E127" s="79"/>
      <c r="F127" s="80"/>
      <c r="G127" s="79"/>
      <c r="H127" s="120">
        <f t="shared" si="2"/>
        <v>0</v>
      </c>
      <c r="I127" s="97" t="e">
        <f>($H127*LEFT($B$3,3)/('Library Prep'!$E122)/2000000)</f>
        <v>#DIV/0!</v>
      </c>
      <c r="J127" s="121" t="e">
        <f t="shared" si="3"/>
        <v>#DIV/0!</v>
      </c>
    </row>
    <row r="128" spans="1:10" ht="15" thickBot="1" x14ac:dyDescent="0.35">
      <c r="A128" s="78"/>
      <c r="B128" s="79"/>
      <c r="C128" s="79"/>
      <c r="D128" s="79"/>
      <c r="E128" s="79"/>
      <c r="F128" s="80"/>
      <c r="G128" s="79"/>
      <c r="H128" s="120">
        <f t="shared" si="2"/>
        <v>0</v>
      </c>
      <c r="I128" s="97" t="e">
        <f>($H128*LEFT($B$3,3)/('Library Prep'!$E123)/2000000)</f>
        <v>#DIV/0!</v>
      </c>
      <c r="J128" s="121" t="e">
        <f t="shared" si="3"/>
        <v>#DIV/0!</v>
      </c>
    </row>
    <row r="129" spans="1:10" ht="15" thickBot="1" x14ac:dyDescent="0.35">
      <c r="A129" s="78"/>
      <c r="B129" s="79"/>
      <c r="C129" s="79"/>
      <c r="D129" s="79"/>
      <c r="E129" s="79"/>
      <c r="F129" s="80"/>
      <c r="G129" s="79"/>
      <c r="H129" s="120">
        <f t="shared" si="2"/>
        <v>0</v>
      </c>
      <c r="I129" s="97" t="e">
        <f>($H129*LEFT($B$3,3)/('Library Prep'!$E124)/2000000)</f>
        <v>#DIV/0!</v>
      </c>
      <c r="J129" s="121" t="e">
        <f t="shared" si="3"/>
        <v>#DIV/0!</v>
      </c>
    </row>
    <row r="130" spans="1:10" ht="15" thickBot="1" x14ac:dyDescent="0.35">
      <c r="A130" s="78"/>
      <c r="B130" s="79"/>
      <c r="C130" s="79"/>
      <c r="D130" s="79"/>
      <c r="E130" s="79"/>
      <c r="F130" s="80"/>
      <c r="G130" s="79"/>
      <c r="H130" s="120">
        <f t="shared" si="2"/>
        <v>0</v>
      </c>
      <c r="I130" s="97" t="e">
        <f>($H130*LEFT($B$3,3)/('Library Prep'!$E125)/2000000)</f>
        <v>#DIV/0!</v>
      </c>
      <c r="J130" s="121" t="e">
        <f t="shared" si="3"/>
        <v>#DIV/0!</v>
      </c>
    </row>
    <row r="131" spans="1:10" ht="15" thickBot="1" x14ac:dyDescent="0.35">
      <c r="A131" s="78"/>
      <c r="B131" s="79"/>
      <c r="C131" s="79"/>
      <c r="D131" s="79"/>
      <c r="E131" s="79"/>
      <c r="F131" s="80"/>
      <c r="G131" s="79"/>
      <c r="H131" s="120">
        <f t="shared" si="2"/>
        <v>0</v>
      </c>
      <c r="I131" s="97" t="e">
        <f>($H131*LEFT($B$3,3)/('Library Prep'!$E126)/2000000)</f>
        <v>#DIV/0!</v>
      </c>
      <c r="J131" s="121" t="e">
        <f t="shared" si="3"/>
        <v>#DIV/0!</v>
      </c>
    </row>
    <row r="132" spans="1:10" ht="15" thickBot="1" x14ac:dyDescent="0.35">
      <c r="A132" s="82"/>
      <c r="B132" s="83"/>
      <c r="C132" s="83"/>
      <c r="D132" s="83"/>
      <c r="E132" s="83"/>
      <c r="F132" s="84"/>
      <c r="G132" s="83"/>
      <c r="H132" s="104">
        <f t="shared" si="2"/>
        <v>0</v>
      </c>
      <c r="I132" s="122" t="e">
        <f>($H132*LEFT($B$3,3)/('Library Prep'!$E127)/2000000)</f>
        <v>#DIV/0!</v>
      </c>
      <c r="J132" s="100" t="e">
        <f t="shared" si="3"/>
        <v>#DIV/0!</v>
      </c>
    </row>
    <row r="134" spans="1:10" x14ac:dyDescent="0.3">
      <c r="A134" s="227" t="s">
        <v>238</v>
      </c>
      <c r="B134" s="227"/>
      <c r="C134" s="227"/>
    </row>
    <row r="135" spans="1:10" x14ac:dyDescent="0.3">
      <c r="A135" s="46" t="s">
        <v>224</v>
      </c>
      <c r="B135" s="46">
        <v>5000000</v>
      </c>
    </row>
    <row r="136" spans="1:10" x14ac:dyDescent="0.3">
      <c r="A136" s="46" t="s">
        <v>223</v>
      </c>
      <c r="B136" s="46">
        <v>5000000</v>
      </c>
    </row>
    <row r="137" spans="1:10" x14ac:dyDescent="0.3">
      <c r="A137" s="46" t="s">
        <v>225</v>
      </c>
      <c r="B137" s="46">
        <v>3000000</v>
      </c>
    </row>
    <row r="138" spans="1:10" x14ac:dyDescent="0.3">
      <c r="A138" s="46" t="s">
        <v>226</v>
      </c>
      <c r="B138" s="46">
        <v>1600000</v>
      </c>
    </row>
    <row r="139" spans="1:10" x14ac:dyDescent="0.3">
      <c r="A139" s="46" t="s">
        <v>239</v>
      </c>
      <c r="B139" s="46">
        <v>5000000</v>
      </c>
    </row>
    <row r="140" spans="1:10" x14ac:dyDescent="0.3">
      <c r="A140" s="46" t="s">
        <v>240</v>
      </c>
      <c r="B140" s="46">
        <v>5000000</v>
      </c>
    </row>
    <row r="141" spans="1:10" x14ac:dyDescent="0.3">
      <c r="A141" s="46" t="s">
        <v>241</v>
      </c>
      <c r="B141" s="46">
        <v>4000000</v>
      </c>
    </row>
    <row r="1271" spans="1:1" x14ac:dyDescent="0.3">
      <c r="A1271" s="46" t="s">
        <v>242</v>
      </c>
    </row>
    <row r="1351" spans="1:1" x14ac:dyDescent="0.3">
      <c r="A1351" s="46" t="s">
        <v>243</v>
      </c>
    </row>
  </sheetData>
  <mergeCells count="21">
    <mergeCell ref="B5:D6"/>
    <mergeCell ref="L1:O1"/>
    <mergeCell ref="E5:G6"/>
    <mergeCell ref="H5:H7"/>
    <mergeCell ref="A134:C134"/>
    <mergeCell ref="C9:D9"/>
    <mergeCell ref="I13:I16"/>
    <mergeCell ref="L2:O3"/>
    <mergeCell ref="L4:O5"/>
    <mergeCell ref="L6:O7"/>
    <mergeCell ref="J13:J16"/>
    <mergeCell ref="L8:O9"/>
    <mergeCell ref="L10:O11"/>
    <mergeCell ref="E9:G9"/>
    <mergeCell ref="I6:I8"/>
    <mergeCell ref="A11:A13"/>
    <mergeCell ref="B12:B13"/>
    <mergeCell ref="C12:C13"/>
    <mergeCell ref="D12:D13"/>
    <mergeCell ref="E12:E13"/>
    <mergeCell ref="F12:F1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153E15BBA51E4F9C86AECC4982C2E3" ma:contentTypeVersion="4" ma:contentTypeDescription="Create a new document." ma:contentTypeScope="" ma:versionID="f3159712c8d4d3e2906a469dc23fa536">
  <xsd:schema xmlns:xsd="http://www.w3.org/2001/XMLSchema" xmlns:xs="http://www.w3.org/2001/XMLSchema" xmlns:p="http://schemas.microsoft.com/office/2006/metadata/properties" xmlns:ns1="http://schemas.microsoft.com/sharepoint/v3" xmlns:ns2="91b7f8f3-4c59-4d49-b483-0fa5f1c9fc9e" targetNamespace="http://schemas.microsoft.com/office/2006/metadata/properties" ma:root="true" ma:fieldsID="aa0a91aad19d8f00a20270a3b11d253e" ns1:_="" ns2:_="">
    <xsd:import namespace="http://schemas.microsoft.com/sharepoint/v3"/>
    <xsd:import namespace="91b7f8f3-4c59-4d49-b483-0fa5f1c9fc9e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b7f8f3-4c59-4d49-b483-0fa5f1c9fc9e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list="{d2e624f1-968b-43bc-85aa-0bcfe3bfc12c}" ma:internalName="TaxCatchAll" ma:showField="CatchAllData" ma:web="91b7f8f3-4c59-4d49-b483-0fa5f1c9fc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b7f8f3-4c59-4d49-b483-0fa5f1c9fc9e"/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DAE4744-C163-4BD3-B7E9-C06EEC9D1E70}"/>
</file>

<file path=customXml/itemProps2.xml><?xml version="1.0" encoding="utf-8"?>
<ds:datastoreItem xmlns:ds="http://schemas.openxmlformats.org/officeDocument/2006/customXml" ds:itemID="{42C0125B-08D4-4BC1-9524-2C12DF13B5DB}">
  <ds:schemaRefs>
    <ds:schemaRef ds:uri="http://purl.org/dc/dcmitype/"/>
    <ds:schemaRef ds:uri="6b710c5f-2dc9-4c37-bd29-2e6939e2cde5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7cf1ad24-137d-4da9-be11-d72e8473f7e1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7947EA1-4448-4938-8F16-426791BCCED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F7835CA-3D8A-44D3-BEF8-C64CBC03CF0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10</vt:i4>
      </vt:variant>
    </vt:vector>
  </HeadingPairs>
  <TitlesOfParts>
    <vt:vector size="17" baseType="lpstr">
      <vt:lpstr>Library Prep</vt:lpstr>
      <vt:lpstr>IEM_SampleSheet</vt:lpstr>
      <vt:lpstr>LRM_SampleSheet</vt:lpstr>
      <vt:lpstr>LRM3_SampleSheet</vt:lpstr>
      <vt:lpstr>iSeq_SampleSheet</vt:lpstr>
      <vt:lpstr>Indices</vt:lpstr>
      <vt:lpstr>Metrics</vt:lpstr>
      <vt:lpstr>CD_Lookup</vt:lpstr>
      <vt:lpstr>IndexKits</vt:lpstr>
      <vt:lpstr>Molarity</vt:lpstr>
      <vt:lpstr>PoolConcentration</vt:lpstr>
      <vt:lpstr>PoolDilution</vt:lpstr>
      <vt:lpstr>RSBDilution</vt:lpstr>
      <vt:lpstr>UD_SetA_Lookup</vt:lpstr>
      <vt:lpstr>UD_SetB_Lookup</vt:lpstr>
      <vt:lpstr>UD_SetC_Lookup</vt:lpstr>
      <vt:lpstr>UD_SetD_Lookup</vt:lpstr>
    </vt:vector>
  </TitlesOfParts>
  <Manager/>
  <Company>Centers for Disease Control and Prevention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Poates, Angela (CDC/OID/NCEZID) (CTR)</dc:creator>
  <cp:keywords/>
  <dc:description/>
  <cp:lastModifiedBy>Poates, Angela (CDC/OID/NCEZID) (CTR)</cp:lastModifiedBy>
  <cp:revision/>
  <dcterms:created xsi:type="dcterms:W3CDTF">2018-10-03T15:47:40Z</dcterms:created>
  <dcterms:modified xsi:type="dcterms:W3CDTF">2021-08-18T13:53:33Z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0x010100C4153E15BBA51E4F9C86AECC4982C2E3</vt:lpwstr>
  </property>
  <property fmtid="{D5CDD505-2E9C-101B-9397-08002B2CF9AE}" pid="3" name="_dlc_DocIdItemGuid">
    <vt:lpwstr>201fa706-e7bb-44f4-90be-011ead144e63</vt:lpwstr>
  </property>
  <property fmtid="{D5CDD505-2E9C-101B-9397-08002B2CF9AE}" pid="4" name="MSIP_Label_7b94a7b8-f06c-4dfe-bdcc-9b548fd58c31_Enabled">
    <vt:lpwstr>true</vt:lpwstr>
  </property>
  <property fmtid="{D5CDD505-2E9C-101B-9397-08002B2CF9AE}" pid="5" name="MSIP_Label_7b94a7b8-f06c-4dfe-bdcc-9b548fd58c31_SetDate">
    <vt:lpwstr>2020-11-03T20:03:08Z</vt:lpwstr>
  </property>
  <property fmtid="{D5CDD505-2E9C-101B-9397-08002B2CF9AE}" pid="6" name="MSIP_Label_7b94a7b8-f06c-4dfe-bdcc-9b548fd58c31_Method">
    <vt:lpwstr>Privileged</vt:lpwstr>
  </property>
  <property fmtid="{D5CDD505-2E9C-101B-9397-08002B2CF9AE}" pid="7" name="MSIP_Label_7b94a7b8-f06c-4dfe-bdcc-9b548fd58c31_Name">
    <vt:lpwstr>7b94a7b8-f06c-4dfe-bdcc-9b548fd58c31</vt:lpwstr>
  </property>
  <property fmtid="{D5CDD505-2E9C-101B-9397-08002B2CF9AE}" pid="8" name="MSIP_Label_7b94a7b8-f06c-4dfe-bdcc-9b548fd58c31_SiteId">
    <vt:lpwstr>9ce70869-60db-44fd-abe8-d2767077fc8f</vt:lpwstr>
  </property>
  <property fmtid="{D5CDD505-2E9C-101B-9397-08002B2CF9AE}" pid="9" name="MSIP_Label_7b94a7b8-f06c-4dfe-bdcc-9b548fd58c31_ActionId">
    <vt:lpwstr>e7f3a803-15f4-44e8-9da1-da6df82ea763</vt:lpwstr>
  </property>
  <property fmtid="{D5CDD505-2E9C-101B-9397-08002B2CF9AE}" pid="10" name="MSIP_Label_7b94a7b8-f06c-4dfe-bdcc-9b548fd58c31_ContentBits">
    <vt:lpwstr>0</vt:lpwstr>
  </property>
  <property fmtid="{D5CDD505-2E9C-101B-9397-08002B2CF9AE}" pid="11" name="Order">
    <vt:r8>5400</vt:r8>
  </property>
  <property fmtid="{D5CDD505-2E9C-101B-9397-08002B2CF9AE}" pid="12" name="TemplateUrl">
    <vt:lpwstr/>
  </property>
  <property fmtid="{D5CDD505-2E9C-101B-9397-08002B2CF9AE}" pid="13" name="xd_Signature">
    <vt:bool>false</vt:bool>
  </property>
  <property fmtid="{D5CDD505-2E9C-101B-9397-08002B2CF9AE}" pid="14" name="xd_ProgID">
    <vt:lpwstr/>
  </property>
  <property fmtid="{D5CDD505-2E9C-101B-9397-08002B2CF9AE}" pid="15" name="_SourceUrl">
    <vt:lpwstr/>
  </property>
  <property fmtid="{D5CDD505-2E9C-101B-9397-08002B2CF9AE}" pid="16" name="_SharedFileIndex">
    <vt:lpwstr/>
  </property>
</Properties>
</file>