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ending_Drafts\Documents_in _Review\"/>
    </mc:Choice>
  </mc:AlternateContent>
  <xr:revisionPtr revIDLastSave="0" documentId="13_ncr:1_{17CEA35D-4D7C-43DD-BD5F-778C6066BC7B}" xr6:coauthVersionLast="46" xr6:coauthVersionMax="46" xr10:uidLastSave="{00000000-0000-0000-0000-000000000000}"/>
  <bookViews>
    <workbookView xWindow="-120" yWindow="-120" windowWidth="20730" windowHeight="11160" tabRatio="899" xr2:uid="{00000000-000D-0000-FFFF-FFFF00000000}"/>
  </bookViews>
  <sheets>
    <sheet name="Initial dilution" sheetId="9" r:id="rId1"/>
    <sheet name="Normalization and Pooling" sheetId="8" r:id="rId2"/>
    <sheet name="Read Metrics" sheetId="12" r:id="rId3"/>
    <sheet name="IEM_SampleSheet" sheetId="2" r:id="rId4"/>
    <sheet name="LRM3_SampleSheet" sheetId="11" r:id="rId5"/>
    <sheet name="Initial DNA Qubit raw data" sheetId="7" r:id="rId6"/>
    <sheet name="Initial DNA Nanodrop raw data" sheetId="6" r:id="rId7"/>
    <sheet name="Pre-clean up Qubit raw data" sheetId="5" r:id="rId8"/>
    <sheet name="Post-clean up Qubit raw data" sheetId="4" r:id="rId9"/>
    <sheet name="Indices" sheetId="1" r:id="rId10"/>
  </sheets>
  <externalReferences>
    <externalReference r:id="rId11"/>
  </externalReferences>
  <definedNames>
    <definedName name="_xlnm._FilterDatabase" localSheetId="0" hidden="1">'Initial dilution'!$A$1:$P$26</definedName>
    <definedName name="IndexKits">[1]Indices!$A$8:$A$12</definedName>
    <definedName name="Molarity">'[1]Library Prep'!$D$132</definedName>
    <definedName name="PoolConcentration">'[1]Library Prep'!$D$131</definedName>
    <definedName name="PoolDilution">'[1]Library Prep'!$D$133</definedName>
    <definedName name="_xlnm.Print_Area" localSheetId="0">'Initial dilution'!$A$1:$P$42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2" l="1"/>
  <c r="J18" i="12" s="1"/>
  <c r="I19" i="12"/>
  <c r="J19" i="12" s="1"/>
  <c r="I20" i="12"/>
  <c r="J20" i="12"/>
  <c r="I21" i="12"/>
  <c r="J21" i="12"/>
  <c r="I22" i="12"/>
  <c r="J22" i="12" s="1"/>
  <c r="I23" i="12"/>
  <c r="J23" i="12" s="1"/>
  <c r="I24" i="12"/>
  <c r="J24" i="12"/>
  <c r="I25" i="12"/>
  <c r="J25" i="12"/>
  <c r="I26" i="12"/>
  <c r="J26" i="12" s="1"/>
  <c r="I27" i="12"/>
  <c r="J27" i="12" s="1"/>
  <c r="I28" i="12"/>
  <c r="J28" i="12"/>
  <c r="I29" i="12"/>
  <c r="J29" i="12"/>
  <c r="I30" i="12"/>
  <c r="J30" i="12" s="1"/>
  <c r="I31" i="12"/>
  <c r="J31" i="12" s="1"/>
  <c r="I32" i="12"/>
  <c r="J32" i="12"/>
  <c r="I33" i="12"/>
  <c r="J33" i="12"/>
  <c r="I34" i="12"/>
  <c r="J34" i="12" s="1"/>
  <c r="H17" i="12"/>
  <c r="I17" i="12" s="1"/>
  <c r="H35" i="12"/>
  <c r="I35" i="12" s="1"/>
  <c r="J35" i="12" s="1"/>
  <c r="B3" i="12"/>
  <c r="H36" i="12"/>
  <c r="I36" i="12" s="1"/>
  <c r="J36" i="12" s="1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J17" i="12" l="1"/>
  <c r="H31" i="9" l="1"/>
  <c r="A12" i="11"/>
  <c r="A11" i="11"/>
  <c r="A13" i="2"/>
  <c r="A12" i="2"/>
  <c r="B4" i="2" l="1"/>
  <c r="E22" i="2"/>
  <c r="F22" i="2" s="1"/>
  <c r="G22" i="2"/>
  <c r="H22" i="2" s="1"/>
  <c r="E23" i="2"/>
  <c r="F23" i="2" s="1"/>
  <c r="G23" i="2"/>
  <c r="H23" i="2" s="1"/>
  <c r="E24" i="2"/>
  <c r="F24" i="2" s="1"/>
  <c r="G24" i="2"/>
  <c r="H24" i="2" s="1"/>
  <c r="E25" i="2"/>
  <c r="F25" i="2" s="1"/>
  <c r="G25" i="2"/>
  <c r="H25" i="2" s="1"/>
  <c r="E26" i="2"/>
  <c r="F26" i="2" s="1"/>
  <c r="G26" i="2"/>
  <c r="H26" i="2" s="1"/>
  <c r="E27" i="2"/>
  <c r="F27" i="2" s="1"/>
  <c r="G27" i="2"/>
  <c r="H27" i="2" s="1"/>
  <c r="E28" i="2"/>
  <c r="F28" i="2" s="1"/>
  <c r="G28" i="2"/>
  <c r="H28" i="2" s="1"/>
  <c r="E29" i="2"/>
  <c r="F29" i="2" s="1"/>
  <c r="G29" i="2"/>
  <c r="H29" i="2" s="1"/>
  <c r="E30" i="2"/>
  <c r="F30" i="2" s="1"/>
  <c r="G30" i="2"/>
  <c r="H30" i="2" s="1"/>
  <c r="E31" i="2"/>
  <c r="F31" i="2" s="1"/>
  <c r="G31" i="2"/>
  <c r="H31" i="2" s="1"/>
  <c r="E32" i="2"/>
  <c r="F32" i="2" s="1"/>
  <c r="G32" i="2"/>
  <c r="H32" i="2" s="1"/>
  <c r="E33" i="2"/>
  <c r="F33" i="2" s="1"/>
  <c r="G33" i="2"/>
  <c r="H33" i="2" s="1"/>
  <c r="E34" i="2"/>
  <c r="F34" i="2" s="1"/>
  <c r="G34" i="2"/>
  <c r="H34" i="2" s="1"/>
  <c r="E35" i="2"/>
  <c r="F35" i="2" s="1"/>
  <c r="G35" i="2"/>
  <c r="H35" i="2" s="1"/>
  <c r="E36" i="2"/>
  <c r="F36" i="2" s="1"/>
  <c r="G36" i="2"/>
  <c r="H36" i="2" s="1"/>
  <c r="E37" i="2"/>
  <c r="F37" i="2" s="1"/>
  <c r="G37" i="2"/>
  <c r="H37" i="2" s="1"/>
  <c r="E38" i="2"/>
  <c r="F38" i="2" s="1"/>
  <c r="G38" i="2"/>
  <c r="H38" i="2" s="1"/>
  <c r="E39" i="2"/>
  <c r="F39" i="2" s="1"/>
  <c r="G39" i="2"/>
  <c r="H39" i="2" s="1"/>
  <c r="E40" i="2"/>
  <c r="F40" i="2" s="1"/>
  <c r="G40" i="2"/>
  <c r="H40" i="2" s="1"/>
  <c r="G21" i="2"/>
  <c r="H21" i="2" s="1"/>
  <c r="E21" i="2"/>
  <c r="F21" i="2" s="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C33" i="11"/>
  <c r="D33" i="11" s="1"/>
  <c r="E33" i="11"/>
  <c r="F33" i="11" s="1"/>
  <c r="G33" i="11"/>
  <c r="C34" i="11"/>
  <c r="D34" i="11" s="1"/>
  <c r="E34" i="11"/>
  <c r="F34" i="11" s="1"/>
  <c r="G34" i="11"/>
  <c r="C35" i="11"/>
  <c r="D35" i="11" s="1"/>
  <c r="E35" i="11"/>
  <c r="F35" i="11" s="1"/>
  <c r="G35" i="11"/>
  <c r="C36" i="11"/>
  <c r="D36" i="11" s="1"/>
  <c r="E36" i="11"/>
  <c r="F36" i="11" s="1"/>
  <c r="G36" i="11"/>
  <c r="G17" i="11"/>
  <c r="B2" i="11"/>
  <c r="B3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17" i="11"/>
  <c r="E18" i="11" l="1"/>
  <c r="F18" i="11" s="1"/>
  <c r="E19" i="11"/>
  <c r="F19" i="11" s="1"/>
  <c r="E20" i="11"/>
  <c r="F20" i="11" s="1"/>
  <c r="E21" i="11"/>
  <c r="F21" i="11" s="1"/>
  <c r="E22" i="11"/>
  <c r="F22" i="11" s="1"/>
  <c r="E23" i="11"/>
  <c r="F23" i="11" s="1"/>
  <c r="E24" i="11"/>
  <c r="F24" i="11" s="1"/>
  <c r="E25" i="11"/>
  <c r="F25" i="11" s="1"/>
  <c r="E26" i="11"/>
  <c r="F26" i="11" s="1"/>
  <c r="E27" i="11"/>
  <c r="F27" i="11" s="1"/>
  <c r="E28" i="11"/>
  <c r="F28" i="11" s="1"/>
  <c r="E29" i="11"/>
  <c r="F29" i="11" s="1"/>
  <c r="E30" i="11"/>
  <c r="F30" i="11" s="1"/>
  <c r="E31" i="11"/>
  <c r="F31" i="11" s="1"/>
  <c r="E32" i="11"/>
  <c r="F32" i="11" s="1"/>
  <c r="E17" i="11"/>
  <c r="F17" i="11" s="1"/>
  <c r="C32" i="11"/>
  <c r="D32" i="11" s="1"/>
  <c r="C18" i="11"/>
  <c r="D18" i="11" s="1"/>
  <c r="C19" i="11"/>
  <c r="D19" i="11" s="1"/>
  <c r="C20" i="11"/>
  <c r="D20" i="11" s="1"/>
  <c r="C21" i="11"/>
  <c r="D21" i="11" s="1"/>
  <c r="C22" i="11"/>
  <c r="D22" i="11" s="1"/>
  <c r="C23" i="11"/>
  <c r="D23" i="11" s="1"/>
  <c r="C24" i="11"/>
  <c r="D24" i="11" s="1"/>
  <c r="C25" i="11"/>
  <c r="D25" i="11" s="1"/>
  <c r="C26" i="11"/>
  <c r="D26" i="11" s="1"/>
  <c r="C27" i="11"/>
  <c r="D27" i="11" s="1"/>
  <c r="C28" i="11"/>
  <c r="D28" i="11" s="1"/>
  <c r="C29" i="11"/>
  <c r="D29" i="11" s="1"/>
  <c r="C30" i="11"/>
  <c r="D30" i="11" s="1"/>
  <c r="C31" i="11"/>
  <c r="D31" i="11" s="1"/>
  <c r="C17" i="11"/>
  <c r="D17" i="11" s="1"/>
  <c r="A13" i="8" l="1"/>
  <c r="A14" i="8" l="1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B13" i="8"/>
  <c r="C13" i="8"/>
  <c r="B14" i="8"/>
  <c r="C14" i="8"/>
  <c r="B15" i="8"/>
  <c r="C15" i="8"/>
  <c r="B16" i="8"/>
  <c r="C16" i="8"/>
  <c r="B17" i="8"/>
  <c r="C17" i="8"/>
  <c r="B18" i="8"/>
  <c r="C18" i="8"/>
  <c r="B19" i="8"/>
  <c r="C19" i="8"/>
  <c r="B20" i="8"/>
  <c r="C20" i="8"/>
  <c r="B21" i="8"/>
  <c r="C21" i="8"/>
  <c r="B22" i="8"/>
  <c r="C22" i="8"/>
  <c r="B23" i="8"/>
  <c r="C23" i="8"/>
  <c r="B24" i="8"/>
  <c r="C24" i="8"/>
  <c r="B25" i="8"/>
  <c r="C25" i="8"/>
  <c r="B26" i="8"/>
  <c r="C26" i="8"/>
  <c r="B27" i="8"/>
  <c r="C27" i="8"/>
  <c r="B28" i="8"/>
  <c r="C28" i="8"/>
  <c r="B29" i="8"/>
  <c r="C29" i="8"/>
  <c r="B30" i="8"/>
  <c r="C30" i="8"/>
  <c r="B31" i="8"/>
  <c r="C31" i="8"/>
  <c r="B32" i="8"/>
  <c r="C32" i="8"/>
  <c r="B5" i="8"/>
  <c r="B2" i="8"/>
  <c r="B3" i="8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21" i="2"/>
  <c r="J30" i="9"/>
  <c r="K30" i="9" s="1"/>
  <c r="C37" i="2"/>
  <c r="B37" i="2" s="1"/>
  <c r="D37" i="2"/>
  <c r="I37" i="2"/>
  <c r="J37" i="2"/>
  <c r="C38" i="2"/>
  <c r="B38" i="2" s="1"/>
  <c r="D38" i="2"/>
  <c r="I38" i="2"/>
  <c r="J38" i="2"/>
  <c r="C39" i="2"/>
  <c r="B39" i="2" s="1"/>
  <c r="D39" i="2"/>
  <c r="I39" i="2"/>
  <c r="J39" i="2"/>
  <c r="C40" i="2"/>
  <c r="B40" i="2" s="1"/>
  <c r="D40" i="2"/>
  <c r="I40" i="2"/>
  <c r="J40" i="2"/>
  <c r="D29" i="8"/>
  <c r="G29" i="8"/>
  <c r="H29" i="8"/>
  <c r="I29" i="8" s="1"/>
  <c r="D30" i="8"/>
  <c r="G30" i="8"/>
  <c r="H30" i="8" s="1"/>
  <c r="I30" i="8" s="1"/>
  <c r="D31" i="8"/>
  <c r="G31" i="8"/>
  <c r="H31" i="8" s="1"/>
  <c r="I31" i="8" s="1"/>
  <c r="D32" i="8"/>
  <c r="G32" i="8"/>
  <c r="H32" i="8"/>
  <c r="I32" i="8" s="1"/>
  <c r="J27" i="9"/>
  <c r="K27" i="9" s="1"/>
  <c r="J28" i="9"/>
  <c r="K28" i="9" s="1"/>
  <c r="J29" i="9"/>
  <c r="K29" i="9" s="1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13" i="8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21" i="2"/>
  <c r="C33" i="2"/>
  <c r="B33" i="2" s="1"/>
  <c r="D33" i="2"/>
  <c r="J33" i="2"/>
  <c r="C34" i="2"/>
  <c r="B34" i="2" s="1"/>
  <c r="D34" i="2"/>
  <c r="J34" i="2"/>
  <c r="C35" i="2"/>
  <c r="B35" i="2" s="1"/>
  <c r="D35" i="2"/>
  <c r="J35" i="2"/>
  <c r="C36" i="2"/>
  <c r="B36" i="2" s="1"/>
  <c r="D36" i="2"/>
  <c r="J36" i="2"/>
  <c r="J19" i="9"/>
  <c r="K19" i="9" s="1"/>
  <c r="J20" i="9"/>
  <c r="K20" i="9" s="1"/>
  <c r="J21" i="9"/>
  <c r="K21" i="9" s="1"/>
  <c r="J22" i="9"/>
  <c r="K22" i="9" s="1"/>
  <c r="J23" i="9"/>
  <c r="K23" i="9" s="1"/>
  <c r="J24" i="9"/>
  <c r="K24" i="9" s="1"/>
  <c r="J25" i="9"/>
  <c r="K25" i="9" s="1"/>
  <c r="J26" i="9"/>
  <c r="K26" i="9" s="1"/>
  <c r="J23" i="2"/>
  <c r="J24" i="2"/>
  <c r="J25" i="2"/>
  <c r="J26" i="2"/>
  <c r="J27" i="2"/>
  <c r="J28" i="2"/>
  <c r="J29" i="2"/>
  <c r="J30" i="2"/>
  <c r="J31" i="2"/>
  <c r="J32" i="2"/>
  <c r="J21" i="2"/>
  <c r="J22" i="2"/>
  <c r="D32" i="2"/>
  <c r="C32" i="2"/>
  <c r="B32" i="2" s="1"/>
  <c r="D31" i="2"/>
  <c r="C31" i="2"/>
  <c r="B31" i="2" s="1"/>
  <c r="D30" i="2"/>
  <c r="C30" i="2"/>
  <c r="B30" i="2" s="1"/>
  <c r="D29" i="2"/>
  <c r="C29" i="2"/>
  <c r="B29" i="2" s="1"/>
  <c r="D28" i="2"/>
  <c r="C28" i="2"/>
  <c r="B28" i="2" s="1"/>
  <c r="D27" i="2"/>
  <c r="C27" i="2"/>
  <c r="B27" i="2" s="1"/>
  <c r="D26" i="2"/>
  <c r="C26" i="2"/>
  <c r="B26" i="2" s="1"/>
  <c r="D25" i="2"/>
  <c r="C25" i="2"/>
  <c r="B25" i="2" s="1"/>
  <c r="D24" i="2"/>
  <c r="C24" i="2"/>
  <c r="B24" i="2" s="1"/>
  <c r="D23" i="2"/>
  <c r="C23" i="2"/>
  <c r="B23" i="2" s="1"/>
  <c r="D22" i="2"/>
  <c r="C22" i="2"/>
  <c r="B22" i="2" s="1"/>
  <c r="D21" i="2"/>
  <c r="C21" i="2"/>
  <c r="B21" i="2" s="1"/>
  <c r="B3" i="2"/>
  <c r="G28" i="8"/>
  <c r="H28" i="8" s="1"/>
  <c r="I28" i="8" s="1"/>
  <c r="G27" i="8"/>
  <c r="H27" i="8"/>
  <c r="I27" i="8" s="1"/>
  <c r="G26" i="8"/>
  <c r="H26" i="8" s="1"/>
  <c r="I26" i="8" s="1"/>
  <c r="G25" i="8"/>
  <c r="H25" i="8"/>
  <c r="I25" i="8" s="1"/>
  <c r="G24" i="8"/>
  <c r="H24" i="8" s="1"/>
  <c r="I24" i="8" s="1"/>
  <c r="G23" i="8"/>
  <c r="H23" i="8"/>
  <c r="I23" i="8" s="1"/>
  <c r="G22" i="8"/>
  <c r="H22" i="8" s="1"/>
  <c r="I22" i="8" s="1"/>
  <c r="G21" i="8"/>
  <c r="H21" i="8" s="1"/>
  <c r="I21" i="8" s="1"/>
  <c r="G20" i="8"/>
  <c r="H20" i="8" s="1"/>
  <c r="I20" i="8" s="1"/>
  <c r="G19" i="8"/>
  <c r="H19" i="8"/>
  <c r="I19" i="8" s="1"/>
  <c r="G18" i="8"/>
  <c r="H18" i="8" s="1"/>
  <c r="I18" i="8" s="1"/>
  <c r="G17" i="8"/>
  <c r="H17" i="8"/>
  <c r="I17" i="8" s="1"/>
  <c r="G16" i="8"/>
  <c r="H16" i="8" s="1"/>
  <c r="I16" i="8" s="1"/>
  <c r="G15" i="8"/>
  <c r="H15" i="8"/>
  <c r="I15" i="8" s="1"/>
  <c r="G14" i="8"/>
  <c r="H14" i="8" s="1"/>
  <c r="I14" i="8" s="1"/>
  <c r="G13" i="8"/>
  <c r="H13" i="8" s="1"/>
  <c r="I13" i="8" s="1"/>
  <c r="J18" i="9"/>
  <c r="K18" i="9" s="1"/>
  <c r="J17" i="9"/>
  <c r="K17" i="9" s="1"/>
  <c r="J16" i="9"/>
  <c r="K16" i="9" s="1"/>
  <c r="J15" i="9"/>
  <c r="K15" i="9" s="1"/>
  <c r="J14" i="9"/>
  <c r="K14" i="9" s="1"/>
  <c r="J13" i="9"/>
  <c r="K13" i="9" s="1"/>
  <c r="J12" i="9"/>
  <c r="K12" i="9" s="1"/>
  <c r="J11" i="9"/>
  <c r="K11" i="9" s="1"/>
  <c r="D34" i="8" l="1"/>
  <c r="J28" i="8" s="1"/>
  <c r="K28" i="8" s="1"/>
  <c r="J14" i="8" l="1"/>
  <c r="K14" i="8" s="1"/>
  <c r="J24" i="8"/>
  <c r="K24" i="8" s="1"/>
  <c r="J17" i="8"/>
  <c r="K17" i="8" s="1"/>
  <c r="J23" i="8"/>
  <c r="K23" i="8" s="1"/>
  <c r="J25" i="8"/>
  <c r="K25" i="8" s="1"/>
  <c r="J30" i="8"/>
  <c r="K30" i="8" s="1"/>
  <c r="J13" i="8"/>
  <c r="K13" i="8" s="1"/>
  <c r="J22" i="8"/>
  <c r="K22" i="8" s="1"/>
  <c r="J19" i="8"/>
  <c r="K19" i="8" s="1"/>
  <c r="J18" i="8"/>
  <c r="K18" i="8" s="1"/>
  <c r="J27" i="8"/>
  <c r="K27" i="8" s="1"/>
  <c r="J15" i="8"/>
  <c r="K15" i="8" s="1"/>
  <c r="J31" i="8"/>
  <c r="K31" i="8" s="1"/>
  <c r="J26" i="8"/>
  <c r="K26" i="8" s="1"/>
  <c r="J32" i="8"/>
  <c r="K32" i="8" s="1"/>
  <c r="J20" i="8"/>
  <c r="K20" i="8" s="1"/>
  <c r="J21" i="8"/>
  <c r="K21" i="8" s="1"/>
  <c r="J16" i="8"/>
  <c r="K16" i="8" s="1"/>
  <c r="J29" i="8"/>
  <c r="K29" i="8" s="1"/>
</calcChain>
</file>

<file path=xl/sharedStrings.xml><?xml version="1.0" encoding="utf-8"?>
<sst xmlns="http://schemas.openxmlformats.org/spreadsheetml/2006/main" count="544" uniqueCount="309">
  <si>
    <t>Initial Dilution Worksheet</t>
  </si>
  <si>
    <t>Instructions</t>
  </si>
  <si>
    <t>Dilution calculation:  V1 = (V2C2)/C1</t>
  </si>
  <si>
    <t>Run Name</t>
  </si>
  <si>
    <t>Starting with this sheet, and moving from top to bottom, fill in all tan shaded cells.</t>
  </si>
  <si>
    <t>Sample Plate Name</t>
  </si>
  <si>
    <t>Where V1 = volume of stock needed for dilution</t>
  </si>
  <si>
    <t>Sample Sheet Name</t>
  </si>
  <si>
    <t>C1 = stock concentration</t>
  </si>
  <si>
    <t>Library Prep Date</t>
  </si>
  <si>
    <t>V2 = 20 ul</t>
  </si>
  <si>
    <t>Technician</t>
  </si>
  <si>
    <t>C2 = 10 ng/ul</t>
  </si>
  <si>
    <t>Serial Dilutions</t>
  </si>
  <si>
    <t>Dilution for Nextera normalization</t>
  </si>
  <si>
    <t>1 ng/ul</t>
  </si>
  <si>
    <t>0.2 ng/ul</t>
  </si>
  <si>
    <t>Nanodrop</t>
  </si>
  <si>
    <t>Qubit</t>
  </si>
  <si>
    <t>10 ng/ul (20 ul total volume)</t>
  </si>
  <si>
    <t>Well position</t>
  </si>
  <si>
    <t>Sample ID</t>
  </si>
  <si>
    <t>Project ID</t>
  </si>
  <si>
    <t>Organism</t>
  </si>
  <si>
    <t>Index 1</t>
  </si>
  <si>
    <t>Index 2</t>
  </si>
  <si>
    <t>Purity (260/280 ratio)</t>
  </si>
  <si>
    <t>Genome Size Estimate (Mbp)</t>
  </si>
  <si>
    <t>Input DNA Stock Conc (ng/ul)</t>
  </si>
  <si>
    <t>DNA</t>
  </si>
  <si>
    <t>Diluent_x000D_
(dH2O)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</si>
  <si>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</si>
  <si>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</si>
  <si>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</si>
  <si>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</si>
  <si>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</si>
  <si>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</si>
  <si>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</si>
  <si>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</si>
  <si>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</si>
  <si>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</si>
  <si>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</si>
  <si>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</si>
  <si>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</si>
  <si>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</si>
  <si>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</si>
  <si>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</si>
  <si>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Notes:</t>
  </si>
  <si>
    <t>Reagents</t>
  </si>
  <si>
    <t>Lot no.</t>
  </si>
  <si>
    <t>Exp. Date</t>
  </si>
  <si>
    <t>TD Buffer</t>
  </si>
  <si>
    <t>ATM</t>
  </si>
  <si>
    <t>NT Buffer</t>
  </si>
  <si>
    <t>NPM</t>
  </si>
  <si>
    <t>Indices</t>
  </si>
  <si>
    <t>Beads</t>
  </si>
  <si>
    <t>RSB</t>
  </si>
  <si>
    <t>EBT</t>
  </si>
  <si>
    <t>Normalization and Pooling Worksheet</t>
  </si>
  <si>
    <t>Pooling Factor:  Proportion of sample genome size relative to total DNA load</t>
  </si>
  <si>
    <t>Pooling Volume: Pooling Factor * 50 ul pool</t>
  </si>
  <si>
    <t>ng/uL to nM conversion factor (nm*uL/ng):</t>
  </si>
  <si>
    <t>Date</t>
  </si>
  <si>
    <t>Dilution conc (nM):</t>
  </si>
  <si>
    <t>Dilution volume (uL):</t>
  </si>
  <si>
    <t>NOTE:  All sample names should end with Plate ID (eg. 2012K-0644_1-M947-13-001)</t>
  </si>
  <si>
    <t>Pooling volume (uL):</t>
  </si>
  <si>
    <t>Available dilution conc (nM):</t>
  </si>
  <si>
    <t>For 50 ul of 2nM, 3nM, or 4nM</t>
  </si>
  <si>
    <t>Qubit Output</t>
  </si>
  <si>
    <t>Pooling Factor</t>
  </si>
  <si>
    <t>Pooling Volume (50ul)</t>
  </si>
  <si>
    <t>Comments</t>
  </si>
  <si>
    <t>Genome Size</t>
  </si>
  <si>
    <t>(ng/uL)</t>
  </si>
  <si>
    <t>nM</t>
  </si>
  <si>
    <t>Sample</t>
  </si>
  <si>
    <t xml:space="preserve">
Diluent (EBT)</t>
  </si>
  <si>
    <t>Total DNA load</t>
  </si>
  <si>
    <t>NOTE: pooling volume factors in genome size contribution to overall DNA load</t>
  </si>
  <si>
    <t>Lot #</t>
  </si>
  <si>
    <t>Exp date</t>
  </si>
  <si>
    <t>Incorporation buffer</t>
  </si>
  <si>
    <t>MiSeq cartridge</t>
  </si>
  <si>
    <t>Flow cell</t>
  </si>
  <si>
    <t>Post-Run Metrics</t>
  </si>
  <si>
    <t>Cluster Density</t>
  </si>
  <si>
    <t>Clusters Passing Filter</t>
  </si>
  <si>
    <t>Q30</t>
  </si>
  <si>
    <t>Estimated Yield</t>
  </si>
  <si>
    <t>[Header]</t>
  </si>
  <si>
    <t>Investigator Name</t>
  </si>
  <si>
    <t>Workflow</t>
  </si>
  <si>
    <t>GenerateFASTQ</t>
  </si>
  <si>
    <t>Application</t>
  </si>
  <si>
    <t>FASTQ Only</t>
  </si>
  <si>
    <t>Assay</t>
  </si>
  <si>
    <t>Nextera XT</t>
  </si>
  <si>
    <t>Description</t>
  </si>
  <si>
    <t>Chemistry</t>
  </si>
  <si>
    <t>Amplicon</t>
  </si>
  <si>
    <t>[Reads]</t>
  </si>
  <si>
    <t>[Settings]</t>
  </si>
  <si>
    <t>ReverseComplement</t>
  </si>
  <si>
    <t>Adapter</t>
  </si>
  <si>
    <t>CTGTCTCTTATACACATCT</t>
  </si>
  <si>
    <t>[Data]</t>
  </si>
  <si>
    <t>Sample_ID</t>
  </si>
  <si>
    <t>Sample_Name</t>
  </si>
  <si>
    <t>Sample_Plate</t>
  </si>
  <si>
    <t>Sample_Well</t>
  </si>
  <si>
    <t>I7_Index_ID</t>
  </si>
  <si>
    <t>index</t>
  </si>
  <si>
    <t>I5_Index_ID</t>
  </si>
  <si>
    <t>index2</t>
  </si>
  <si>
    <t>Sample_Project</t>
  </si>
  <si>
    <t>MiSeq Run Start Date</t>
  </si>
  <si>
    <t xml:space="preserve"> - Copy values from the "Indexing QC" tab in BaseSpace or SAV into the table below as plain text. The PF Reads value will be the same for all samples.</t>
  </si>
  <si>
    <t>MiSeq Reagent Kit</t>
  </si>
  <si>
    <t>500 cycles - v2/v3</t>
  </si>
  <si>
    <t>v3</t>
  </si>
  <si>
    <t>Estimated Yield (Gb)</t>
  </si>
  <si>
    <t>1200 - 1400</t>
  </si>
  <si>
    <t>&gt; 80%</t>
  </si>
  <si>
    <t>Minimum Coverage:</t>
  </si>
  <si>
    <t>Escherichia/Shigella</t>
  </si>
  <si>
    <t>Salmonella</t>
  </si>
  <si>
    <t>Listeria</t>
  </si>
  <si>
    <t>Campylobacter</t>
  </si>
  <si>
    <t>20X</t>
  </si>
  <si>
    <t>40X</t>
  </si>
  <si>
    <t>30X</t>
  </si>
  <si>
    <t>Index Number</t>
  </si>
  <si>
    <t>Project</t>
  </si>
  <si>
    <t>Index 1 (I7)</t>
  </si>
  <si>
    <t>Index 2 (I5)</t>
  </si>
  <si>
    <t>% Reads Identified (PF)</t>
  </si>
  <si>
    <t>PF Reads</t>
  </si>
  <si>
    <t>Total # of Reads</t>
  </si>
  <si>
    <t>IndexName</t>
  </si>
  <si>
    <t>BasesForSampleSheet</t>
  </si>
  <si>
    <t>Index Rotation</t>
  </si>
  <si>
    <t>TAAGGCGA</t>
  </si>
  <si>
    <t>CGTACTAG</t>
  </si>
  <si>
    <t>AGGCAGAA</t>
  </si>
  <si>
    <t>TCCTGAGC</t>
  </si>
  <si>
    <t>GGACTCCT</t>
  </si>
  <si>
    <t>TAGGCATG</t>
  </si>
  <si>
    <t>CTCTCTAC</t>
  </si>
  <si>
    <t>CGAGGCTG</t>
  </si>
  <si>
    <t>AAGAGGCA</t>
  </si>
  <si>
    <t>GTAGAGGA</t>
  </si>
  <si>
    <t>GCTCATGA</t>
  </si>
  <si>
    <t>ATCTCAGG</t>
  </si>
  <si>
    <t>ACTCGCTA</t>
  </si>
  <si>
    <t>GGAGCTAC</t>
  </si>
  <si>
    <t>GCGTAGTA</t>
  </si>
  <si>
    <t>CGGAGCCT</t>
  </si>
  <si>
    <t>TACGCTGC</t>
  </si>
  <si>
    <t>ATGCGCAG</t>
  </si>
  <si>
    <t>TAGCGCTC</t>
  </si>
  <si>
    <t>ACTGAGCG</t>
  </si>
  <si>
    <t>CCTAAGAC</t>
  </si>
  <si>
    <t>CGATCAGT</t>
  </si>
  <si>
    <t>TGCAGCTA</t>
  </si>
  <si>
    <t>TCGACGTC</t>
  </si>
  <si>
    <t>CTCTCTAT</t>
  </si>
  <si>
    <t>TATCCTCT</t>
  </si>
  <si>
    <t>GTAAGGAG</t>
  </si>
  <si>
    <t>ACTGCATA</t>
  </si>
  <si>
    <t>AAGGAGTA</t>
  </si>
  <si>
    <t>CTAAGCCT</t>
  </si>
  <si>
    <t>TCTCTCCG</t>
  </si>
  <si>
    <t>TCGACTAG</t>
  </si>
  <si>
    <t>TTCTAGCT</t>
  </si>
  <si>
    <t>CCTAGAGT</t>
  </si>
  <si>
    <t>GCGTAAGA</t>
  </si>
  <si>
    <t>CTATTAAG</t>
  </si>
  <si>
    <t>AAGGCTAT</t>
  </si>
  <si>
    <t>GAGCCTTA</t>
  </si>
  <si>
    <t>TTATGCGA</t>
  </si>
  <si>
    <t>Reagent kit quality parameters</t>
  </si>
  <si>
    <t>300 cycles - v2</t>
  </si>
  <si>
    <t>600 cycles - v3</t>
  </si>
  <si>
    <t>300 cycles - Micro</t>
  </si>
  <si>
    <t>300 cycles - Nano</t>
  </si>
  <si>
    <t>500 cycles - Nano</t>
  </si>
  <si>
    <t>4.5 - 5.1</t>
  </si>
  <si>
    <t>&gt; 75%</t>
  </si>
  <si>
    <t>7.5 - 13.0</t>
  </si>
  <si>
    <t>&gt; 70%</t>
  </si>
  <si>
    <t>13.2 - 15</t>
  </si>
  <si>
    <t>300 Mb</t>
  </si>
  <si>
    <t>500 Mb</t>
  </si>
  <si>
    <t>CGTCTAAT</t>
  </si>
  <si>
    <t>Experiment Name</t>
  </si>
  <si>
    <t>Module</t>
  </si>
  <si>
    <t>Library Prep Kit</t>
  </si>
  <si>
    <t>adapter</t>
  </si>
  <si>
    <t>Nextera XT v2 Index Kit Sets A B C D</t>
  </si>
  <si>
    <t>GenerateFASTQ - 3.0.1</t>
  </si>
  <si>
    <t>Index Kit</t>
  </si>
  <si>
    <t>A-N701</t>
  </si>
  <si>
    <t>A-N702</t>
  </si>
  <si>
    <t>A-N703</t>
  </si>
  <si>
    <t>A-N704</t>
  </si>
  <si>
    <t>A-N705</t>
  </si>
  <si>
    <t>A-N706</t>
  </si>
  <si>
    <t>A-N707</t>
  </si>
  <si>
    <t>A-N710</t>
  </si>
  <si>
    <t>A-N711</t>
  </si>
  <si>
    <t>A-N712</t>
  </si>
  <si>
    <t>A-N714</t>
  </si>
  <si>
    <t>A-N715</t>
  </si>
  <si>
    <t>A-S502</t>
  </si>
  <si>
    <t>A-S503</t>
  </si>
  <si>
    <t>A-S505</t>
  </si>
  <si>
    <t>A-S506</t>
  </si>
  <si>
    <t>A-S507</t>
  </si>
  <si>
    <t>A-S508</t>
  </si>
  <si>
    <t>A-S510</t>
  </si>
  <si>
    <t>A-S511</t>
  </si>
  <si>
    <t>B-N716</t>
  </si>
  <si>
    <t>B-N718</t>
  </si>
  <si>
    <t>B-N719</t>
  </si>
  <si>
    <t>B-N720</t>
  </si>
  <si>
    <t>B-N721</t>
  </si>
  <si>
    <t>B-N722</t>
  </si>
  <si>
    <t>B-N723</t>
  </si>
  <si>
    <t>B-N724</t>
  </si>
  <si>
    <t>B-N726</t>
  </si>
  <si>
    <t>B-N727</t>
  </si>
  <si>
    <t>B-N728</t>
  </si>
  <si>
    <t>B-N729</t>
  </si>
  <si>
    <t>B-S503</t>
  </si>
  <si>
    <t>B-S505</t>
  </si>
  <si>
    <t>B-S506</t>
  </si>
  <si>
    <t>B-S507</t>
  </si>
  <si>
    <t>B-S508</t>
  </si>
  <si>
    <t>B-S510</t>
  </si>
  <si>
    <t>B-S511</t>
  </si>
  <si>
    <t>C-N701</t>
  </si>
  <si>
    <t>C-N702</t>
  </si>
  <si>
    <t>C-N703</t>
  </si>
  <si>
    <t>C-N704</t>
  </si>
  <si>
    <t>C-N705</t>
  </si>
  <si>
    <t>C-N706</t>
  </si>
  <si>
    <t>C-N707</t>
  </si>
  <si>
    <t>C-N710</t>
  </si>
  <si>
    <t>C-N711</t>
  </si>
  <si>
    <t>C-N712</t>
  </si>
  <si>
    <t>C-N714</t>
  </si>
  <si>
    <t>C-N715</t>
  </si>
  <si>
    <t>C-S513</t>
  </si>
  <si>
    <t>C-S515</t>
  </si>
  <si>
    <t>C-S516</t>
  </si>
  <si>
    <t>C-S517</t>
  </si>
  <si>
    <t>C-S518</t>
  </si>
  <si>
    <t>C-S520</t>
  </si>
  <si>
    <t>C-S521</t>
  </si>
  <si>
    <t>C-S522</t>
  </si>
  <si>
    <t>D-N716</t>
  </si>
  <si>
    <t>D-S515</t>
  </si>
  <si>
    <t>D-N718</t>
  </si>
  <si>
    <t>D-S516</t>
  </si>
  <si>
    <t>D-N719</t>
  </si>
  <si>
    <t>D-S517</t>
  </si>
  <si>
    <t>D-N720</t>
  </si>
  <si>
    <t>D-N721</t>
  </si>
  <si>
    <t>D-N722</t>
  </si>
  <si>
    <t>D-S518</t>
  </si>
  <si>
    <t>D-N723</t>
  </si>
  <si>
    <t>D-S520</t>
  </si>
  <si>
    <t>D-N724</t>
  </si>
  <si>
    <t>D-S521</t>
  </si>
  <si>
    <t>D-N726</t>
  </si>
  <si>
    <t>D-S522</t>
  </si>
  <si>
    <t>D-N727</t>
  </si>
  <si>
    <t>D-N728</t>
  </si>
  <si>
    <t>D-N729</t>
  </si>
  <si>
    <t>B-S502</t>
  </si>
  <si>
    <t>D-S513</t>
  </si>
  <si>
    <t>Set A</t>
  </si>
  <si>
    <t>Set C</t>
  </si>
  <si>
    <t>Set B</t>
  </si>
  <si>
    <t>Set D</t>
  </si>
  <si>
    <t>Sequencing Kit Type/Chemistry</t>
  </si>
  <si>
    <t>500c v2</t>
  </si>
  <si>
    <t>Total Genome:</t>
  </si>
  <si>
    <t>Run ID</t>
  </si>
  <si>
    <t xml:space="preserve"> - Ensure samples are in the same order and format as listed in the Library Prep tab, with the correct genome size assigned.</t>
  </si>
  <si>
    <t>Recommended Cluster Density (K/mm^2)</t>
  </si>
  <si>
    <t>Recommended Q30 %</t>
  </si>
  <si>
    <t xml:space="preserve"> - If all cells are filled in appropriately, the total number of reads and coverage will be auto-populated.</t>
  </si>
  <si>
    <t>v2, Nano, Micro</t>
  </si>
  <si>
    <t>v3, 600c</t>
  </si>
  <si>
    <t>v2, Nano</t>
  </si>
  <si>
    <t>300c v2, Micro</t>
  </si>
  <si>
    <t>600-1200</t>
  </si>
  <si>
    <t>Laboratories whose MiSeq uses MCS/MSR v 2.6 or earlier should use the coverage values calculated in Column I</t>
  </si>
  <si>
    <t>Run Metrics:</t>
  </si>
  <si>
    <t>Laboratories whose MiSeq software uses LRM/MSR v 3 should use coverage values calculated in Column J</t>
  </si>
  <si>
    <t>Vibrio</t>
  </si>
  <si>
    <t>Coverage (if MSR/MCS v 2.6 or earlier)</t>
  </si>
  <si>
    <t>Coverage ( if LRM/MSR 3.0 or later)</t>
  </si>
  <si>
    <t>State Key</t>
  </si>
  <si>
    <t>Optional pre-clean up Qubit</t>
  </si>
  <si>
    <t>v6.1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</si>
</sst>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CC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DDDDDD"/>
      </left>
      <right/>
      <top style="medium">
        <color rgb="FFBEBFC1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DDDDDD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DDDDDD"/>
      </top>
      <bottom style="thin">
        <color indexed="64"/>
      </bottom>
      <diagonal/>
    </border>
    <border>
      <left style="medium">
        <color rgb="FFDDDDDD"/>
      </left>
      <right/>
      <top style="medium">
        <color rgb="FFDDDDDD"/>
      </top>
      <bottom style="thin">
        <color indexed="64"/>
      </bottom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DDDDDD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4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2" borderId="0" xfId="0" applyFill="1"/>
    <xf numFmtId="14" fontId="0" fillId="0" borderId="0" xfId="0" applyNumberFormat="1"/>
    <xf numFmtId="0" fontId="0" fillId="2" borderId="1" xfId="0" applyFill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14" fontId="0" fillId="2" borderId="16" xfId="0" applyNumberFormat="1" applyFill="1" applyBorder="1"/>
    <xf numFmtId="0" fontId="0" fillId="0" borderId="12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14" fontId="0" fillId="2" borderId="17" xfId="0" applyNumberFormat="1" applyFill="1" applyBorder="1"/>
    <xf numFmtId="0" fontId="0" fillId="2" borderId="18" xfId="0" applyFill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17" xfId="0" applyBorder="1"/>
    <xf numFmtId="0" fontId="0" fillId="0" borderId="14" xfId="0" applyBorder="1"/>
    <xf numFmtId="0" fontId="0" fillId="0" borderId="1" xfId="0" applyBorder="1" applyAlignment="1">
      <alignment horizontal="left"/>
    </xf>
    <xf numFmtId="164" fontId="0" fillId="0" borderId="1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3" fillId="0" borderId="0" xfId="0" applyFont="1"/>
    <xf numFmtId="0" fontId="0" fillId="2" borderId="19" xfId="0" applyFill="1" applyBorder="1"/>
    <xf numFmtId="0" fontId="0" fillId="2" borderId="7" xfId="0" applyFill="1" applyBorder="1"/>
    <xf numFmtId="0" fontId="0" fillId="2" borderId="11" xfId="0" applyFill="1" applyBorder="1"/>
    <xf numFmtId="0" fontId="0" fillId="0" borderId="0" xfId="0" applyProtection="1">
      <protection locked="0"/>
    </xf>
    <xf numFmtId="0" fontId="2" fillId="2" borderId="0" xfId="0" applyFont="1" applyFill="1"/>
    <xf numFmtId="0" fontId="6" fillId="2" borderId="20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horizontal="left" vertical="top" wrapText="1"/>
    </xf>
    <xf numFmtId="0" fontId="6" fillId="2" borderId="27" xfId="0" applyFont="1" applyFill="1" applyBorder="1" applyAlignment="1">
      <alignment horizontal="left" vertical="top" wrapText="1"/>
    </xf>
    <xf numFmtId="164" fontId="0" fillId="0" borderId="0" xfId="0" applyNumberFormat="1"/>
    <xf numFmtId="0" fontId="6" fillId="2" borderId="29" xfId="0" applyFont="1" applyFill="1" applyBorder="1" applyAlignment="1">
      <alignment horizontal="left" vertical="top" wrapText="1"/>
    </xf>
    <xf numFmtId="0" fontId="0" fillId="0" borderId="0" xfId="0" applyBorder="1"/>
    <xf numFmtId="0" fontId="0" fillId="0" borderId="0" xfId="0"/>
    <xf numFmtId="0" fontId="0" fillId="0" borderId="0" xfId="0"/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left"/>
    </xf>
    <xf numFmtId="0" fontId="0" fillId="2" borderId="17" xfId="0" applyFill="1" applyBorder="1"/>
    <xf numFmtId="0" fontId="0" fillId="0" borderId="6" xfId="0" applyBorder="1" applyAlignment="1">
      <alignment horizontal="center"/>
    </xf>
    <xf numFmtId="0" fontId="0" fillId="0" borderId="0" xfId="0" applyFill="1"/>
    <xf numFmtId="0" fontId="0" fillId="0" borderId="0" xfId="0" applyAlignment="1">
      <alignment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1" xfId="0" applyBorder="1"/>
    <xf numFmtId="0" fontId="1" fillId="2" borderId="17" xfId="0" applyFont="1" applyFill="1" applyBorder="1" applyAlignment="1">
      <alignment horizontal="right"/>
    </xf>
    <xf numFmtId="0" fontId="0" fillId="0" borderId="0" xfId="0" applyAlignment="1">
      <alignment horizontal="left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left" vertical="top" wrapText="1"/>
    </xf>
    <xf numFmtId="1" fontId="6" fillId="0" borderId="17" xfId="0" applyNumberFormat="1" applyFont="1" applyFill="1" applyBorder="1" applyAlignment="1">
      <alignment horizontal="center" vertical="top" wrapText="1"/>
    </xf>
    <xf numFmtId="0" fontId="6" fillId="0" borderId="11" xfId="0" applyNumberFormat="1" applyFont="1" applyFill="1" applyBorder="1" applyAlignment="1">
      <alignment horizontal="center" vertical="top" wrapText="1"/>
    </xf>
    <xf numFmtId="2" fontId="0" fillId="0" borderId="59" xfId="0" applyNumberFormat="1" applyFill="1" applyBorder="1" applyAlignment="1">
      <alignment horizontal="center"/>
    </xf>
    <xf numFmtId="0" fontId="6" fillId="0" borderId="0" xfId="0" applyFont="1" applyFill="1" applyBorder="1" applyAlignment="1">
      <alignment horizontal="left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14" fontId="0" fillId="2" borderId="17" xfId="0" applyNumberFormat="1" applyFill="1" applyBorder="1" applyAlignment="1">
      <alignment horizontal="left"/>
    </xf>
    <xf numFmtId="10" fontId="4" fillId="2" borderId="45" xfId="0" applyNumberFormat="1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right"/>
    </xf>
    <xf numFmtId="0" fontId="1" fillId="0" borderId="24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vertical="top" wrapText="1"/>
    </xf>
    <xf numFmtId="0" fontId="0" fillId="0" borderId="24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4" fillId="0" borderId="39" xfId="0" applyFont="1" applyFill="1" applyBorder="1" applyAlignment="1">
      <alignment horizontal="center" vertical="top" wrapText="1"/>
    </xf>
    <xf numFmtId="1" fontId="9" fillId="0" borderId="17" xfId="0" applyNumberFormat="1" applyFont="1" applyFill="1" applyBorder="1" applyAlignment="1">
      <alignment horizontal="center" vertical="top" wrapText="1"/>
    </xf>
    <xf numFmtId="0" fontId="6" fillId="2" borderId="58" xfId="0" applyFont="1" applyFill="1" applyBorder="1" applyAlignment="1">
      <alignment horizontal="left" vertical="top" wrapText="1"/>
    </xf>
    <xf numFmtId="0" fontId="9" fillId="2" borderId="27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9" fillId="2" borderId="22" xfId="0" applyFont="1" applyFill="1" applyBorder="1" applyAlignment="1">
      <alignment horizontal="left" vertical="top" wrapText="1"/>
    </xf>
    <xf numFmtId="0" fontId="6" fillId="2" borderId="60" xfId="0" applyFont="1" applyFill="1" applyBorder="1" applyAlignment="1">
      <alignment horizontal="left" vertical="top" wrapText="1"/>
    </xf>
    <xf numFmtId="0" fontId="6" fillId="2" borderId="61" xfId="0" applyFont="1" applyFill="1" applyBorder="1" applyAlignment="1">
      <alignment horizontal="left" vertical="top" wrapText="1"/>
    </xf>
    <xf numFmtId="0" fontId="6" fillId="2" borderId="62" xfId="0" applyFont="1" applyFill="1" applyBorder="1" applyAlignment="1">
      <alignment horizontal="left" vertical="top" wrapText="1"/>
    </xf>
    <xf numFmtId="0" fontId="1" fillId="2" borderId="63" xfId="0" applyFont="1" applyFill="1" applyBorder="1" applyAlignment="1">
      <alignment horizontal="right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2" borderId="66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13" xfId="0" applyFont="1" applyBorder="1"/>
    <xf numFmtId="0" fontId="1" fillId="0" borderId="17" xfId="0" applyFont="1" applyBorder="1"/>
    <xf numFmtId="0" fontId="4" fillId="0" borderId="67" xfId="0" applyFont="1" applyFill="1" applyBorder="1" applyAlignment="1">
      <alignment horizontal="center" vertical="center" wrapText="1"/>
    </xf>
    <xf numFmtId="14" fontId="9" fillId="0" borderId="13" xfId="0" applyNumberFormat="1" applyFont="1" applyFill="1" applyBorder="1" applyAlignment="1">
      <alignment horizontal="center"/>
    </xf>
    <xf numFmtId="14" fontId="9" fillId="0" borderId="14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14" fontId="9" fillId="0" borderId="9" xfId="0" applyNumberFormat="1" applyFont="1" applyFill="1" applyBorder="1" applyAlignment="1">
      <alignment horizontal="center"/>
    </xf>
    <xf numFmtId="14" fontId="9" fillId="0" borderId="10" xfId="0" applyNumberFormat="1" applyFont="1" applyFill="1" applyBorder="1" applyAlignment="1">
      <alignment horizontal="center"/>
    </xf>
    <xf numFmtId="0" fontId="9" fillId="0" borderId="64" xfId="0" applyFont="1" applyFill="1" applyBorder="1" applyAlignment="1">
      <alignment horizontal="center"/>
    </xf>
    <xf numFmtId="0" fontId="9" fillId="0" borderId="65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5" xfId="0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9" fontId="0" fillId="2" borderId="13" xfId="1" applyNumberFormat="1" applyFont="1" applyFill="1" applyBorder="1" applyAlignment="1"/>
    <xf numFmtId="9" fontId="0" fillId="2" borderId="14" xfId="1" applyNumberFormat="1" applyFont="1" applyFill="1" applyBorder="1" applyAlignment="1"/>
    <xf numFmtId="14" fontId="0" fillId="2" borderId="2" xfId="0" applyNumberFormat="1" applyFill="1" applyBorder="1" applyAlignment="1">
      <alignment horizontal="left"/>
    </xf>
    <xf numFmtId="9" fontId="0" fillId="2" borderId="13" xfId="1" applyFont="1" applyFill="1" applyBorder="1" applyAlignment="1"/>
    <xf numFmtId="9" fontId="0" fillId="2" borderId="14" xfId="1" applyFont="1" applyFill="1" applyBorder="1" applyAlignment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2" borderId="17" xfId="0" applyFill="1" applyBorder="1" applyAlignment="1"/>
    <xf numFmtId="0" fontId="1" fillId="0" borderId="68" xfId="0" applyFont="1" applyBorder="1" applyAlignment="1">
      <alignment horizontal="left"/>
    </xf>
    <xf numFmtId="0" fontId="1" fillId="0" borderId="69" xfId="0" applyFont="1" applyBorder="1" applyAlignment="1">
      <alignment horizontal="left"/>
    </xf>
    <xf numFmtId="0" fontId="1" fillId="0" borderId="70" xfId="0" applyFont="1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left" vertical="top" wrapText="1"/>
    </xf>
    <xf numFmtId="0" fontId="10" fillId="0" borderId="17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1" fillId="0" borderId="23" xfId="0" applyFont="1" applyFill="1" applyBorder="1" applyAlignment="1">
      <alignment horizontal="center" wrapText="1"/>
    </xf>
    <xf numFmtId="0" fontId="1" fillId="0" borderId="25" xfId="0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center" wrapText="1"/>
    </xf>
    <xf numFmtId="0" fontId="1" fillId="0" borderId="30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wrapText="1"/>
    </xf>
    <xf numFmtId="0" fontId="1" fillId="0" borderId="39" xfId="0" applyFont="1" applyFill="1" applyBorder="1" applyAlignment="1">
      <alignment horizont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10" fontId="1" fillId="2" borderId="42" xfId="0" applyNumberFormat="1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12" fillId="4" borderId="53" xfId="0" applyFont="1" applyFill="1" applyBorder="1" applyAlignment="1">
      <alignment horizontal="center" vertical="center" wrapText="1"/>
    </xf>
    <xf numFmtId="0" fontId="12" fillId="4" borderId="54" xfId="0" applyFont="1" applyFill="1" applyBorder="1" applyAlignment="1">
      <alignment horizontal="center" vertical="center" wrapText="1"/>
    </xf>
    <xf numFmtId="0" fontId="12" fillId="4" borderId="52" xfId="0" applyFont="1" applyFill="1" applyBorder="1" applyAlignment="1">
      <alignment horizontal="center" vertical="center" wrapText="1"/>
    </xf>
    <xf numFmtId="0" fontId="12" fillId="5" borderId="53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 wrapText="1"/>
    </xf>
    <xf numFmtId="0" fontId="12" fillId="5" borderId="5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6"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CID_NCZVED_DFBMD_EDLB/PulseNetUSA/PMDRU/NGSMU%20Protocols/Sequencing/DNA%20Flex/External%20Facing%20Documents/PNL35.W1%20PN%20Illumina%20Nextera%20DNA%20Flex%20Workbook_v16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ep"/>
      <sheetName val="Metrics"/>
      <sheetName val="IEM_SampleSheet"/>
      <sheetName val="LRM_SampleSheet"/>
      <sheetName val="Indices"/>
    </sheetNames>
    <sheetDataSet>
      <sheetData sheetId="0">
        <row r="132">
          <cell r="D132">
            <v>0</v>
          </cell>
        </row>
        <row r="133">
          <cell r="D133" t="e">
            <v>#DIV/0!</v>
          </cell>
        </row>
      </sheetData>
      <sheetData sheetId="1"/>
      <sheetData sheetId="2"/>
      <sheetData sheetId="3"/>
      <sheetData sheetId="4">
        <row r="8">
          <cell r="A8" t="str">
            <v>CD</v>
          </cell>
        </row>
        <row r="9">
          <cell r="A9" t="str">
            <v>UD_Set A</v>
          </cell>
        </row>
        <row r="10">
          <cell r="A10" t="str">
            <v>UD_Set B</v>
          </cell>
        </row>
        <row r="11">
          <cell r="A11" t="str">
            <v>UD_Set C</v>
          </cell>
        </row>
        <row r="12">
          <cell r="A12" t="str">
            <v>UD_Set 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02"/>
  <sheetViews>
    <sheetView tabSelected="1" topLeftCell="A25" zoomScale="80" zoomScaleNormal="80" zoomScaleSheetLayoutView="85" zoomScalePageLayoutView="75" workbookViewId="0">
      <selection activeCell="B32" sqref="B32"/>
    </sheetView>
  </sheetViews>
  <sheetFormatPr defaultRowHeight="15" x14ac:dyDescent="0.25"/>
  <cols>
    <col min="1" max="1" width="8.42578125" customWidth="1"/>
    <col min="2" max="2" width="28.42578125" bestFit="1" customWidth="1"/>
    <col min="3" max="3" width="14.85546875" customWidth="1"/>
    <col min="4" max="4" width="38.5703125" customWidth="1"/>
    <col min="5" max="5" width="14.5703125" customWidth="1"/>
    <col min="6" max="6" width="14.42578125" customWidth="1"/>
    <col min="7" max="7" width="13.5703125" customWidth="1"/>
    <col min="8" max="8" width="12" customWidth="1"/>
    <col min="9" max="9" width="13.42578125" customWidth="1"/>
    <col min="10" max="10" width="10.85546875" customWidth="1"/>
    <col min="11" max="11" width="9.42578125" customWidth="1"/>
    <col min="12" max="12" width="9" customWidth="1"/>
    <col min="13" max="16" width="9.42578125" customWidth="1"/>
    <col min="17" max="17" width="11.42578125" bestFit="1" customWidth="1"/>
    <col min="19" max="19" width="11.42578125" customWidth="1"/>
    <col min="20" max="24" width="11.5703125" customWidth="1"/>
  </cols>
  <sheetData>
    <row r="1" spans="1:15" ht="15" customHeight="1" x14ac:dyDescent="0.25">
      <c r="A1" s="1" t="s">
        <v>0</v>
      </c>
      <c r="B1" s="64"/>
      <c r="C1" s="64"/>
      <c r="D1" s="64"/>
      <c r="E1" s="1" t="s">
        <v>1</v>
      </c>
      <c r="F1" s="64"/>
      <c r="G1" s="64"/>
      <c r="H1" s="64"/>
      <c r="I1" s="64" t="s">
        <v>2</v>
      </c>
      <c r="J1" s="64"/>
      <c r="K1" s="64"/>
      <c r="L1" s="64"/>
      <c r="M1" s="64"/>
      <c r="N1" s="64"/>
      <c r="O1" s="64"/>
    </row>
    <row r="2" spans="1:15" ht="15" customHeight="1" x14ac:dyDescent="0.25">
      <c r="A2" s="64"/>
      <c r="B2" s="83" t="s">
        <v>290</v>
      </c>
      <c r="C2" s="141"/>
      <c r="D2" s="142"/>
      <c r="E2" s="153" t="s">
        <v>4</v>
      </c>
      <c r="F2" s="153"/>
      <c r="G2" s="153"/>
      <c r="H2" s="153"/>
      <c r="I2" s="64"/>
      <c r="J2" s="64"/>
      <c r="K2" s="64"/>
      <c r="L2" s="64"/>
      <c r="M2" s="64"/>
      <c r="N2" s="64"/>
      <c r="O2" s="64"/>
    </row>
    <row r="3" spans="1:15" ht="15" customHeight="1" x14ac:dyDescent="0.25">
      <c r="A3" s="64"/>
      <c r="B3" s="83" t="s">
        <v>5</v>
      </c>
      <c r="C3" s="143"/>
      <c r="D3" s="144"/>
      <c r="E3" s="153"/>
      <c r="F3" s="153"/>
      <c r="G3" s="153"/>
      <c r="H3" s="153"/>
      <c r="I3" s="64" t="s">
        <v>6</v>
      </c>
      <c r="J3" s="64"/>
      <c r="K3" s="64"/>
      <c r="L3" s="64"/>
      <c r="M3" s="64"/>
      <c r="N3" s="64"/>
      <c r="O3" s="64"/>
    </row>
    <row r="4" spans="1:15" ht="15" customHeight="1" x14ac:dyDescent="0.25">
      <c r="A4" s="64"/>
      <c r="B4" s="83" t="s">
        <v>7</v>
      </c>
      <c r="C4" s="143"/>
      <c r="D4" s="144"/>
      <c r="E4" s="153"/>
      <c r="F4" s="153"/>
      <c r="G4" s="153"/>
      <c r="H4" s="153"/>
      <c r="I4" s="64" t="s">
        <v>8</v>
      </c>
      <c r="J4" s="64"/>
      <c r="K4" s="64"/>
      <c r="L4" s="64"/>
      <c r="M4" s="64"/>
      <c r="N4" s="64"/>
      <c r="O4" s="64"/>
    </row>
    <row r="5" spans="1:15" s="64" customFormat="1" ht="15" customHeight="1" x14ac:dyDescent="0.25">
      <c r="B5" s="83" t="s">
        <v>287</v>
      </c>
      <c r="C5" s="149" t="s">
        <v>288</v>
      </c>
      <c r="D5" s="150"/>
      <c r="E5" s="153"/>
      <c r="F5" s="153"/>
      <c r="G5" s="153"/>
      <c r="H5" s="153"/>
    </row>
    <row r="6" spans="1:15" ht="15" customHeight="1" x14ac:dyDescent="0.25">
      <c r="A6" s="64"/>
      <c r="B6" s="83" t="s">
        <v>9</v>
      </c>
      <c r="C6" s="145"/>
      <c r="D6" s="146"/>
      <c r="E6" s="153"/>
      <c r="F6" s="153"/>
      <c r="G6" s="153"/>
      <c r="H6" s="153"/>
      <c r="I6" s="64" t="s">
        <v>10</v>
      </c>
      <c r="J6" s="64"/>
      <c r="K6" s="64"/>
      <c r="L6" s="64"/>
      <c r="M6" s="64"/>
      <c r="N6" s="64"/>
      <c r="O6" s="64"/>
    </row>
    <row r="7" spans="1:15" ht="15.75" customHeight="1" thickBot="1" x14ac:dyDescent="0.3">
      <c r="A7" s="8"/>
      <c r="B7" s="127" t="s">
        <v>11</v>
      </c>
      <c r="C7" s="147"/>
      <c r="D7" s="148"/>
      <c r="E7" s="154"/>
      <c r="F7" s="154"/>
      <c r="G7" s="154"/>
      <c r="H7" s="154"/>
      <c r="I7" s="8" t="s">
        <v>12</v>
      </c>
      <c r="J7" s="155" t="s">
        <v>13</v>
      </c>
      <c r="K7" s="156"/>
      <c r="L7" s="156"/>
      <c r="M7" s="156"/>
      <c r="N7" s="156"/>
      <c r="O7" s="157"/>
    </row>
    <row r="8" spans="1:15" ht="34.5" customHeight="1" thickTop="1" x14ac:dyDescent="0.25">
      <c r="A8" s="64"/>
      <c r="B8" s="64"/>
      <c r="C8" s="64"/>
      <c r="D8" s="64"/>
      <c r="E8" s="9"/>
      <c r="F8" s="9"/>
      <c r="G8" s="64"/>
      <c r="H8" s="64"/>
      <c r="I8" s="64"/>
      <c r="J8" s="158" t="s">
        <v>14</v>
      </c>
      <c r="K8" s="159"/>
      <c r="L8" s="162" t="s">
        <v>15</v>
      </c>
      <c r="M8" s="163"/>
      <c r="N8" s="162" t="s">
        <v>16</v>
      </c>
      <c r="O8" s="163"/>
    </row>
    <row r="9" spans="1:15" ht="34.5" customHeight="1" x14ac:dyDescent="0.25">
      <c r="A9" s="64"/>
      <c r="B9" s="64"/>
      <c r="C9" s="64"/>
      <c r="D9" s="64"/>
      <c r="E9" s="160" t="s">
        <v>284</v>
      </c>
      <c r="F9" s="161"/>
      <c r="G9" s="132" t="s">
        <v>17</v>
      </c>
      <c r="H9" s="64"/>
      <c r="I9" s="133" t="s">
        <v>18</v>
      </c>
      <c r="J9" s="151" t="s">
        <v>19</v>
      </c>
      <c r="K9" s="152"/>
      <c r="L9" s="164"/>
      <c r="M9" s="165"/>
      <c r="N9" s="164"/>
      <c r="O9" s="165"/>
    </row>
    <row r="10" spans="1:15" ht="60" customHeight="1" x14ac:dyDescent="0.25">
      <c r="A10" s="128" t="s">
        <v>20</v>
      </c>
      <c r="B10" s="129" t="s">
        <v>21</v>
      </c>
      <c r="C10" s="129" t="s">
        <v>22</v>
      </c>
      <c r="D10" s="129" t="s">
        <v>23</v>
      </c>
      <c r="E10" s="129" t="s">
        <v>24</v>
      </c>
      <c r="F10" s="129" t="s">
        <v>25</v>
      </c>
      <c r="G10" s="128" t="s">
        <v>26</v>
      </c>
      <c r="H10" s="128" t="s">
        <v>27</v>
      </c>
      <c r="I10" s="128" t="s">
        <v>28</v>
      </c>
      <c r="J10" s="129" t="s">
        <v>29</v>
      </c>
      <c r="K10" s="128" t="s">
        <v>30</v>
      </c>
      <c r="L10" s="129" t="s">
        <v>29</v>
      </c>
      <c r="M10" s="128" t="s">
        <v>30</v>
      </c>
      <c r="N10" s="129" t="s">
        <v>29</v>
      </c>
      <c r="O10" s="128" t="s">
        <v>30</v>
      </c>
    </row>
    <row r="11" spans="1:15" ht="15" customHeight="1" x14ac:dyDescent="0.25">
      <c r="A11" s="69" t="s">
        <v>31</v>
      </c>
      <c r="B11" s="61"/>
      <c r="C11" s="51"/>
      <c r="D11" s="55"/>
      <c r="E11" s="76"/>
      <c r="F11" s="65"/>
      <c r="G11" s="19"/>
      <c r="H11" s="79"/>
      <c r="I11" s="22"/>
      <c r="J11" s="40" t="e">
        <f t="shared" ref="J11:J26" si="0">(10*20)/I11</f>
        <v>#DIV/0!</v>
      </c>
      <c r="K11" s="48" t="e">
        <f t="shared" ref="K11:K26" si="1">20-J11</f>
        <v>#DIV/0!</v>
      </c>
      <c r="L11" s="18">
        <v>2</v>
      </c>
      <c r="M11" s="24">
        <v>18</v>
      </c>
      <c r="N11" s="18">
        <v>2</v>
      </c>
      <c r="O11" s="24">
        <v>8</v>
      </c>
    </row>
    <row r="12" spans="1:15" ht="15" customHeight="1" x14ac:dyDescent="0.25">
      <c r="A12" s="69" t="s">
        <v>32</v>
      </c>
      <c r="B12" s="61"/>
      <c r="C12" s="52"/>
      <c r="D12" s="55"/>
      <c r="E12" s="77"/>
      <c r="F12" s="66"/>
      <c r="G12" s="25"/>
      <c r="H12" s="80"/>
      <c r="I12" s="26"/>
      <c r="J12" s="42" t="e">
        <f t="shared" si="0"/>
        <v>#DIV/0!</v>
      </c>
      <c r="K12" s="49" t="e">
        <f t="shared" si="1"/>
        <v>#DIV/0!</v>
      </c>
      <c r="L12" s="73">
        <v>2</v>
      </c>
      <c r="M12" s="10">
        <v>18</v>
      </c>
      <c r="N12" s="73">
        <v>2</v>
      </c>
      <c r="O12" s="10">
        <v>8</v>
      </c>
    </row>
    <row r="13" spans="1:15" ht="15" customHeight="1" x14ac:dyDescent="0.25">
      <c r="A13" s="69" t="s">
        <v>33</v>
      </c>
      <c r="B13" s="61"/>
      <c r="C13" s="52"/>
      <c r="D13" s="4"/>
      <c r="E13" s="77"/>
      <c r="F13" s="66"/>
      <c r="G13" s="25"/>
      <c r="H13" s="80"/>
      <c r="I13" s="26"/>
      <c r="J13" s="42" t="e">
        <f t="shared" si="0"/>
        <v>#DIV/0!</v>
      </c>
      <c r="K13" s="49" t="e">
        <f t="shared" si="1"/>
        <v>#DIV/0!</v>
      </c>
      <c r="L13" s="73">
        <v>2</v>
      </c>
      <c r="M13" s="10">
        <v>18</v>
      </c>
      <c r="N13" s="73">
        <v>2</v>
      </c>
      <c r="O13" s="10">
        <v>8</v>
      </c>
    </row>
    <row r="14" spans="1:15" ht="15" customHeight="1" x14ac:dyDescent="0.25">
      <c r="A14" s="28" t="s">
        <v>34</v>
      </c>
      <c r="B14" s="134"/>
      <c r="C14" s="53"/>
      <c r="D14" s="6"/>
      <c r="E14" s="78"/>
      <c r="F14" s="67"/>
      <c r="G14" s="29"/>
      <c r="H14" s="81"/>
      <c r="I14" s="30"/>
      <c r="J14" s="43" t="e">
        <f t="shared" si="0"/>
        <v>#DIV/0!</v>
      </c>
      <c r="K14" s="44" t="e">
        <f t="shared" si="1"/>
        <v>#DIV/0!</v>
      </c>
      <c r="L14" s="13">
        <v>2</v>
      </c>
      <c r="M14" s="32">
        <v>18</v>
      </c>
      <c r="N14" s="13">
        <v>2</v>
      </c>
      <c r="O14" s="32">
        <v>8</v>
      </c>
    </row>
    <row r="15" spans="1:15" ht="15" customHeight="1" x14ac:dyDescent="0.25">
      <c r="A15" s="69" t="s">
        <v>35</v>
      </c>
      <c r="B15" s="61"/>
      <c r="C15" s="52"/>
      <c r="D15" s="4"/>
      <c r="E15" s="76"/>
      <c r="F15" s="65"/>
      <c r="G15" s="19"/>
      <c r="H15" s="80"/>
      <c r="I15" s="22"/>
      <c r="J15" s="40" t="e">
        <f t="shared" si="0"/>
        <v>#DIV/0!</v>
      </c>
      <c r="K15" s="48" t="e">
        <f t="shared" si="1"/>
        <v>#DIV/0!</v>
      </c>
      <c r="L15" s="18">
        <v>2</v>
      </c>
      <c r="M15" s="24">
        <v>18</v>
      </c>
      <c r="N15" s="18">
        <v>2</v>
      </c>
      <c r="O15" s="24">
        <v>8</v>
      </c>
    </row>
    <row r="16" spans="1:15" ht="15" customHeight="1" x14ac:dyDescent="0.25">
      <c r="A16" s="69" t="s">
        <v>36</v>
      </c>
      <c r="B16" s="61"/>
      <c r="C16" s="52"/>
      <c r="D16" s="4"/>
      <c r="E16" s="77"/>
      <c r="F16" s="66"/>
      <c r="G16" s="25"/>
      <c r="H16" s="80"/>
      <c r="I16" s="26"/>
      <c r="J16" s="42" t="e">
        <f t="shared" si="0"/>
        <v>#DIV/0!</v>
      </c>
      <c r="K16" s="49" t="e">
        <f t="shared" si="1"/>
        <v>#DIV/0!</v>
      </c>
      <c r="L16" s="73">
        <v>2</v>
      </c>
      <c r="M16" s="10">
        <v>18</v>
      </c>
      <c r="N16" s="73">
        <v>2</v>
      </c>
      <c r="O16" s="10">
        <v>8</v>
      </c>
    </row>
    <row r="17" spans="1:15" ht="15" customHeight="1" x14ac:dyDescent="0.25">
      <c r="A17" s="69" t="s">
        <v>37</v>
      </c>
      <c r="B17" s="61"/>
      <c r="C17" s="52"/>
      <c r="D17" s="4"/>
      <c r="E17" s="77"/>
      <c r="F17" s="66"/>
      <c r="G17" s="25"/>
      <c r="H17" s="80"/>
      <c r="I17" s="26"/>
      <c r="J17" s="42" t="e">
        <f t="shared" si="0"/>
        <v>#DIV/0!</v>
      </c>
      <c r="K17" s="49" t="e">
        <f t="shared" si="1"/>
        <v>#DIV/0!</v>
      </c>
      <c r="L17" s="73">
        <v>2</v>
      </c>
      <c r="M17" s="10">
        <v>18</v>
      </c>
      <c r="N17" s="73">
        <v>2</v>
      </c>
      <c r="O17" s="10">
        <v>8</v>
      </c>
    </row>
    <row r="18" spans="1:15" ht="15" customHeight="1" x14ac:dyDescent="0.25">
      <c r="A18" s="28" t="s">
        <v>38</v>
      </c>
      <c r="B18" s="134"/>
      <c r="C18" s="53"/>
      <c r="D18" s="6"/>
      <c r="E18" s="78"/>
      <c r="F18" s="67"/>
      <c r="G18" s="29"/>
      <c r="H18" s="81"/>
      <c r="I18" s="30"/>
      <c r="J18" s="43" t="e">
        <f t="shared" si="0"/>
        <v>#DIV/0!</v>
      </c>
      <c r="K18" s="44" t="e">
        <f t="shared" si="1"/>
        <v>#DIV/0!</v>
      </c>
      <c r="L18" s="13">
        <v>2</v>
      </c>
      <c r="M18" s="32">
        <v>18</v>
      </c>
      <c r="N18" s="13">
        <v>2</v>
      </c>
      <c r="O18" s="32">
        <v>8</v>
      </c>
    </row>
    <row r="19" spans="1:15" ht="15" customHeight="1" x14ac:dyDescent="0.25">
      <c r="A19" s="69" t="s">
        <v>39</v>
      </c>
      <c r="B19" s="61"/>
      <c r="C19" s="52"/>
      <c r="D19" s="4"/>
      <c r="E19" s="76"/>
      <c r="F19" s="65"/>
      <c r="G19" s="19"/>
      <c r="H19" s="80"/>
      <c r="I19" s="22"/>
      <c r="J19" s="40" t="e">
        <f t="shared" si="0"/>
        <v>#DIV/0!</v>
      </c>
      <c r="K19" s="48" t="e">
        <f t="shared" si="1"/>
        <v>#DIV/0!</v>
      </c>
      <c r="L19" s="18">
        <v>2</v>
      </c>
      <c r="M19" s="24">
        <v>18</v>
      </c>
      <c r="N19" s="18">
        <v>2</v>
      </c>
      <c r="O19" s="24">
        <v>8</v>
      </c>
    </row>
    <row r="20" spans="1:15" ht="15" customHeight="1" x14ac:dyDescent="0.25">
      <c r="A20" s="69" t="s">
        <v>40</v>
      </c>
      <c r="B20" s="61"/>
      <c r="C20" s="52"/>
      <c r="D20" s="4"/>
      <c r="E20" s="77"/>
      <c r="F20" s="66"/>
      <c r="G20" s="25"/>
      <c r="H20" s="80"/>
      <c r="I20" s="26"/>
      <c r="J20" s="42" t="e">
        <f t="shared" si="0"/>
        <v>#DIV/0!</v>
      </c>
      <c r="K20" s="49" t="e">
        <f t="shared" si="1"/>
        <v>#DIV/0!</v>
      </c>
      <c r="L20" s="73">
        <v>2</v>
      </c>
      <c r="M20" s="10">
        <v>18</v>
      </c>
      <c r="N20" s="73">
        <v>2</v>
      </c>
      <c r="O20" s="10">
        <v>8</v>
      </c>
    </row>
    <row r="21" spans="1:15" ht="15" customHeight="1" x14ac:dyDescent="0.25">
      <c r="A21" s="69" t="s">
        <v>41</v>
      </c>
      <c r="B21" s="61"/>
      <c r="C21" s="52"/>
      <c r="D21" s="4"/>
      <c r="E21" s="77"/>
      <c r="F21" s="66"/>
      <c r="G21" s="25"/>
      <c r="H21" s="80"/>
      <c r="I21" s="26"/>
      <c r="J21" s="42" t="e">
        <f t="shared" si="0"/>
        <v>#DIV/0!</v>
      </c>
      <c r="K21" s="49" t="e">
        <f t="shared" si="1"/>
        <v>#DIV/0!</v>
      </c>
      <c r="L21" s="73">
        <v>2</v>
      </c>
      <c r="M21" s="10">
        <v>18</v>
      </c>
      <c r="N21" s="73">
        <v>2</v>
      </c>
      <c r="O21" s="10">
        <v>8</v>
      </c>
    </row>
    <row r="22" spans="1:15" ht="15" customHeight="1" x14ac:dyDescent="0.25">
      <c r="A22" s="28" t="s">
        <v>42</v>
      </c>
      <c r="B22" s="134"/>
      <c r="C22" s="53"/>
      <c r="D22" s="6"/>
      <c r="E22" s="78"/>
      <c r="F22" s="67"/>
      <c r="G22" s="29"/>
      <c r="H22" s="81"/>
      <c r="I22" s="30"/>
      <c r="J22" s="43" t="e">
        <f t="shared" si="0"/>
        <v>#DIV/0!</v>
      </c>
      <c r="K22" s="44" t="e">
        <f t="shared" si="1"/>
        <v>#DIV/0!</v>
      </c>
      <c r="L22" s="13">
        <v>2</v>
      </c>
      <c r="M22" s="32">
        <v>18</v>
      </c>
      <c r="N22" s="13">
        <v>2</v>
      </c>
      <c r="O22" s="32">
        <v>8</v>
      </c>
    </row>
    <row r="23" spans="1:15" ht="15" customHeight="1" x14ac:dyDescent="0.25">
      <c r="A23" s="69" t="s">
        <v>43</v>
      </c>
      <c r="B23" s="61"/>
      <c r="C23" s="52"/>
      <c r="D23" s="4"/>
      <c r="E23" s="76"/>
      <c r="F23" s="65"/>
      <c r="G23" s="19"/>
      <c r="H23" s="80"/>
      <c r="I23" s="22"/>
      <c r="J23" s="40" t="e">
        <f t="shared" si="0"/>
        <v>#DIV/0!</v>
      </c>
      <c r="K23" s="48" t="e">
        <f t="shared" si="1"/>
        <v>#DIV/0!</v>
      </c>
      <c r="L23" s="18">
        <v>2</v>
      </c>
      <c r="M23" s="24">
        <v>18</v>
      </c>
      <c r="N23" s="18">
        <v>2</v>
      </c>
      <c r="O23" s="24">
        <v>8</v>
      </c>
    </row>
    <row r="24" spans="1:15" ht="15" customHeight="1" x14ac:dyDescent="0.25">
      <c r="A24" s="69" t="s">
        <v>44</v>
      </c>
      <c r="B24" s="61"/>
      <c r="C24" s="52"/>
      <c r="D24" s="4"/>
      <c r="E24" s="77"/>
      <c r="F24" s="66"/>
      <c r="G24" s="25"/>
      <c r="H24" s="80"/>
      <c r="I24" s="26"/>
      <c r="J24" s="42" t="e">
        <f t="shared" si="0"/>
        <v>#DIV/0!</v>
      </c>
      <c r="K24" s="49" t="e">
        <f t="shared" si="1"/>
        <v>#DIV/0!</v>
      </c>
      <c r="L24" s="73">
        <v>2</v>
      </c>
      <c r="M24" s="10">
        <v>18</v>
      </c>
      <c r="N24" s="73">
        <v>2</v>
      </c>
      <c r="O24" s="10">
        <v>8</v>
      </c>
    </row>
    <row r="25" spans="1:15" ht="15" customHeight="1" x14ac:dyDescent="0.25">
      <c r="A25" s="69" t="s">
        <v>45</v>
      </c>
      <c r="B25" s="61"/>
      <c r="C25" s="52"/>
      <c r="D25" s="4"/>
      <c r="E25" s="77"/>
      <c r="F25" s="66"/>
      <c r="G25" s="25"/>
      <c r="H25" s="80"/>
      <c r="I25" s="26"/>
      <c r="J25" s="42" t="e">
        <f t="shared" si="0"/>
        <v>#DIV/0!</v>
      </c>
      <c r="K25" s="49" t="e">
        <f t="shared" si="1"/>
        <v>#DIV/0!</v>
      </c>
      <c r="L25" s="73">
        <v>2</v>
      </c>
      <c r="M25" s="10">
        <v>18</v>
      </c>
      <c r="N25" s="73">
        <v>2</v>
      </c>
      <c r="O25" s="10">
        <v>8</v>
      </c>
    </row>
    <row r="26" spans="1:15" ht="15" customHeight="1" x14ac:dyDescent="0.25">
      <c r="A26" s="28" t="s">
        <v>46</v>
      </c>
      <c r="B26" s="134"/>
      <c r="C26" s="53"/>
      <c r="D26" s="6"/>
      <c r="E26" s="78"/>
      <c r="F26" s="67"/>
      <c r="G26" s="29"/>
      <c r="H26" s="81"/>
      <c r="I26" s="30"/>
      <c r="J26" s="43" t="e">
        <f t="shared" si="0"/>
        <v>#DIV/0!</v>
      </c>
      <c r="K26" s="44" t="e">
        <f t="shared" si="1"/>
        <v>#DIV/0!</v>
      </c>
      <c r="L26" s="13">
        <v>2</v>
      </c>
      <c r="M26" s="32">
        <v>18</v>
      </c>
      <c r="N26" s="13">
        <v>2</v>
      </c>
      <c r="O26" s="32">
        <v>8</v>
      </c>
    </row>
    <row r="27" spans="1:15" ht="15" customHeight="1" x14ac:dyDescent="0.25">
      <c r="A27" s="69" t="s">
        <v>39</v>
      </c>
      <c r="B27" s="4"/>
      <c r="C27" s="52"/>
      <c r="D27" s="4"/>
      <c r="E27" s="76"/>
      <c r="F27" s="68"/>
      <c r="G27" s="19"/>
      <c r="H27" s="80"/>
      <c r="I27" s="22"/>
      <c r="J27" s="40" t="e">
        <f t="shared" ref="J27:J30" si="2">(10*20)/I27</f>
        <v>#DIV/0!</v>
      </c>
      <c r="K27" s="48" t="e">
        <f t="shared" ref="K27:K30" si="3">20-J27</f>
        <v>#DIV/0!</v>
      </c>
      <c r="L27" s="18">
        <v>2</v>
      </c>
      <c r="M27" s="24">
        <v>18</v>
      </c>
      <c r="N27" s="18">
        <v>2</v>
      </c>
      <c r="O27" s="24">
        <v>8</v>
      </c>
    </row>
    <row r="28" spans="1:15" ht="15" customHeight="1" x14ac:dyDescent="0.25">
      <c r="A28" s="69" t="s">
        <v>40</v>
      </c>
      <c r="B28" s="4"/>
      <c r="C28" s="52"/>
      <c r="D28" s="4"/>
      <c r="E28" s="77"/>
      <c r="F28" s="66"/>
      <c r="G28" s="25"/>
      <c r="H28" s="80"/>
      <c r="I28" s="26"/>
      <c r="J28" s="42" t="e">
        <f t="shared" si="2"/>
        <v>#DIV/0!</v>
      </c>
      <c r="K28" s="49" t="e">
        <f t="shared" si="3"/>
        <v>#DIV/0!</v>
      </c>
      <c r="L28" s="73">
        <v>2</v>
      </c>
      <c r="M28" s="10">
        <v>18</v>
      </c>
      <c r="N28" s="73">
        <v>2</v>
      </c>
      <c r="O28" s="10">
        <v>8</v>
      </c>
    </row>
    <row r="29" spans="1:15" ht="15" customHeight="1" x14ac:dyDescent="0.25">
      <c r="A29" s="69" t="s">
        <v>41</v>
      </c>
      <c r="B29" s="4"/>
      <c r="C29" s="52"/>
      <c r="D29" s="4"/>
      <c r="E29" s="77"/>
      <c r="F29" s="66"/>
      <c r="G29" s="25"/>
      <c r="H29" s="80"/>
      <c r="I29" s="26"/>
      <c r="J29" s="42" t="e">
        <f t="shared" si="2"/>
        <v>#DIV/0!</v>
      </c>
      <c r="K29" s="49" t="e">
        <f t="shared" si="3"/>
        <v>#DIV/0!</v>
      </c>
      <c r="L29" s="73">
        <v>2</v>
      </c>
      <c r="M29" s="10">
        <v>18</v>
      </c>
      <c r="N29" s="73">
        <v>2</v>
      </c>
      <c r="O29" s="10">
        <v>8</v>
      </c>
    </row>
    <row r="30" spans="1:15" ht="15" customHeight="1" x14ac:dyDescent="0.25">
      <c r="A30" s="28" t="s">
        <v>42</v>
      </c>
      <c r="B30" s="6"/>
      <c r="C30" s="53"/>
      <c r="D30" s="6"/>
      <c r="E30" s="78"/>
      <c r="F30" s="67"/>
      <c r="G30" s="29"/>
      <c r="H30" s="81"/>
      <c r="I30" s="30"/>
      <c r="J30" s="43" t="e">
        <f t="shared" si="2"/>
        <v>#DIV/0!</v>
      </c>
      <c r="K30" s="44" t="e">
        <f t="shared" si="3"/>
        <v>#DIV/0!</v>
      </c>
      <c r="L30" s="13">
        <v>2</v>
      </c>
      <c r="M30" s="32">
        <v>18</v>
      </c>
      <c r="N30" s="13">
        <v>2</v>
      </c>
      <c r="O30" s="32">
        <v>8</v>
      </c>
    </row>
    <row r="31" spans="1:15" ht="15" customHeight="1" x14ac:dyDescent="0.25">
      <c r="A31" s="64"/>
      <c r="B31" s="64"/>
      <c r="C31" s="64"/>
      <c r="D31" s="64"/>
      <c r="E31" s="64"/>
      <c r="F31" s="64"/>
      <c r="G31" s="64" t="s">
        <v>289</v>
      </c>
      <c r="H31" s="82">
        <f>SUM(H11:I30)</f>
        <v>0</v>
      </c>
      <c r="I31" s="64"/>
      <c r="J31" s="64"/>
      <c r="K31" s="64"/>
      <c r="L31" s="64"/>
      <c r="M31" s="64"/>
      <c r="N31" s="64"/>
      <c r="O31" s="64"/>
    </row>
    <row r="32" spans="1:15" ht="15" customHeight="1" x14ac:dyDescent="0.25">
      <c r="A32" s="64"/>
      <c r="B32" s="64" t="s">
        <v>308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</row>
    <row r="33" spans="1:15" ht="15" customHeight="1" x14ac:dyDescent="0.25">
      <c r="A33" s="64" t="s">
        <v>47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</row>
    <row r="34" spans="1:15" ht="15" customHeight="1" thickBot="1" x14ac:dyDescent="0.3">
      <c r="A34" s="4"/>
      <c r="B34" s="4"/>
      <c r="C34" s="4"/>
      <c r="D34" s="4"/>
      <c r="E34" s="4"/>
      <c r="F34" s="14" t="s">
        <v>48</v>
      </c>
      <c r="G34" s="14" t="s">
        <v>49</v>
      </c>
      <c r="H34" s="14" t="s">
        <v>50</v>
      </c>
      <c r="I34" s="64"/>
      <c r="J34" s="64"/>
      <c r="K34" s="64"/>
    </row>
    <row r="35" spans="1:15" ht="15" customHeight="1" x14ac:dyDescent="0.25">
      <c r="A35" s="4"/>
      <c r="B35" s="4"/>
      <c r="C35" s="4"/>
      <c r="D35" s="4"/>
      <c r="E35" s="4"/>
      <c r="F35" s="15" t="s">
        <v>51</v>
      </c>
      <c r="G35" s="16"/>
      <c r="H35" s="17"/>
      <c r="I35" s="64"/>
      <c r="J35" s="64"/>
      <c r="K35" s="64"/>
    </row>
    <row r="36" spans="1:15" ht="15" customHeight="1" x14ac:dyDescent="0.25">
      <c r="A36" s="4"/>
      <c r="B36" s="4"/>
      <c r="C36" s="4"/>
      <c r="D36" s="4"/>
      <c r="E36" s="4"/>
      <c r="F36" s="70" t="s">
        <v>52</v>
      </c>
      <c r="G36" s="20"/>
      <c r="H36" s="21"/>
      <c r="I36" s="64"/>
      <c r="J36" s="64"/>
      <c r="K36" s="64"/>
    </row>
    <row r="37" spans="1:15" ht="15" customHeight="1" x14ac:dyDescent="0.25">
      <c r="A37" s="4"/>
      <c r="B37" s="4"/>
      <c r="C37" s="4"/>
      <c r="D37" s="4"/>
      <c r="E37" s="4"/>
      <c r="F37" s="70" t="s">
        <v>53</v>
      </c>
      <c r="G37" s="20"/>
      <c r="H37" s="21"/>
      <c r="I37" s="64"/>
      <c r="J37" s="64"/>
      <c r="K37" s="64"/>
    </row>
    <row r="38" spans="1:15" ht="15" customHeight="1" x14ac:dyDescent="0.25">
      <c r="A38" s="4"/>
      <c r="B38" s="4"/>
      <c r="C38" s="4"/>
      <c r="D38" s="4"/>
      <c r="E38" s="4"/>
      <c r="F38" s="70" t="s">
        <v>54</v>
      </c>
      <c r="G38" s="20"/>
      <c r="H38" s="21"/>
      <c r="I38" s="64"/>
      <c r="J38" s="64"/>
      <c r="K38" s="64"/>
    </row>
    <row r="39" spans="1:15" ht="15" customHeight="1" x14ac:dyDescent="0.25">
      <c r="A39" s="4"/>
      <c r="B39" s="4"/>
      <c r="C39" s="4"/>
      <c r="D39" s="4"/>
      <c r="E39" s="4"/>
      <c r="F39" s="70" t="s">
        <v>55</v>
      </c>
      <c r="G39" s="20"/>
      <c r="H39" s="21"/>
      <c r="I39" s="64"/>
      <c r="J39" s="64"/>
      <c r="K39" s="64"/>
    </row>
    <row r="40" spans="1:15" ht="15" customHeight="1" x14ac:dyDescent="0.25">
      <c r="A40" s="4"/>
      <c r="B40" s="4"/>
      <c r="C40" s="4"/>
      <c r="D40" s="4"/>
      <c r="E40" s="4"/>
      <c r="F40" s="70" t="s">
        <v>56</v>
      </c>
      <c r="G40" s="20"/>
      <c r="H40" s="21"/>
      <c r="I40" s="64"/>
      <c r="J40" s="64"/>
      <c r="K40" s="64"/>
    </row>
    <row r="41" spans="1:15" ht="15" customHeight="1" x14ac:dyDescent="0.25">
      <c r="A41" s="4"/>
      <c r="B41" s="4"/>
      <c r="C41" s="4"/>
      <c r="D41" s="4"/>
      <c r="E41" s="4"/>
      <c r="F41" s="70" t="s">
        <v>57</v>
      </c>
      <c r="G41" s="20"/>
      <c r="H41" s="21"/>
      <c r="I41" s="64"/>
      <c r="J41" s="64"/>
      <c r="K41" s="64"/>
    </row>
    <row r="42" spans="1:15" ht="15" customHeight="1" x14ac:dyDescent="0.25">
      <c r="A42" s="4"/>
      <c r="B42" s="4"/>
      <c r="C42" s="4"/>
      <c r="D42" s="4"/>
      <c r="E42" s="4"/>
      <c r="F42" s="70" t="s">
        <v>58</v>
      </c>
      <c r="G42" s="20"/>
      <c r="H42" s="21"/>
      <c r="I42" s="64"/>
      <c r="J42" s="64"/>
      <c r="K42" s="64"/>
    </row>
    <row r="43" spans="1:15" ht="15" customHeight="1" x14ac:dyDescent="0.25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</row>
    <row r="44" spans="1:15" ht="15" customHeight="1" x14ac:dyDescent="0.2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</row>
    <row r="45" spans="1:15" ht="15" customHeight="1" x14ac:dyDescent="0.2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</row>
    <row r="46" spans="1:15" ht="15" customHeight="1" x14ac:dyDescent="0.2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</row>
    <row r="47" spans="1:15" ht="15" customHeight="1" x14ac:dyDescent="0.25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</row>
    <row r="48" spans="1:15" ht="15" customHeight="1" x14ac:dyDescent="0.25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</row>
    <row r="49" spans="1:11" ht="15" customHeight="1" x14ac:dyDescent="0.2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</row>
    <row r="50" spans="1:11" ht="15" customHeight="1" x14ac:dyDescent="0.25"/>
    <row r="51" spans="1:11" ht="15" customHeight="1" x14ac:dyDescent="0.25"/>
    <row r="52" spans="1:11" ht="15" customHeight="1" x14ac:dyDescent="0.25"/>
    <row r="53" spans="1:11" ht="15" customHeight="1" x14ac:dyDescent="0.25"/>
    <row r="54" spans="1:11" ht="15" customHeight="1" x14ac:dyDescent="0.25"/>
    <row r="55" spans="1:11" ht="15" customHeight="1" x14ac:dyDescent="0.25"/>
    <row r="56" spans="1:11" ht="15" customHeight="1" x14ac:dyDescent="0.25"/>
    <row r="57" spans="1:11" ht="15" customHeight="1" x14ac:dyDescent="0.25"/>
    <row r="58" spans="1:11" ht="15" customHeight="1" x14ac:dyDescent="0.25"/>
    <row r="59" spans="1:11" ht="15" customHeight="1" x14ac:dyDescent="0.25"/>
    <row r="60" spans="1:11" ht="15" customHeight="1" x14ac:dyDescent="0.25"/>
    <row r="61" spans="1:11" ht="15" customHeight="1" x14ac:dyDescent="0.25"/>
    <row r="62" spans="1:11" ht="15" customHeight="1" x14ac:dyDescent="0.25"/>
    <row r="63" spans="1:11" ht="15" customHeight="1" x14ac:dyDescent="0.25"/>
    <row r="64" spans="1:11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spans="1:7" ht="15" customHeight="1" x14ac:dyDescent="0.25"/>
    <row r="82" spans="1:7" ht="15" customHeight="1" x14ac:dyDescent="0.25">
      <c r="A82" s="64"/>
      <c r="B82" s="64"/>
      <c r="C82" s="64"/>
      <c r="D82" s="64"/>
      <c r="E82" s="64"/>
      <c r="F82" s="64"/>
      <c r="G82" s="64"/>
    </row>
    <row r="83" spans="1:7" ht="15" customHeight="1" x14ac:dyDescent="0.25">
      <c r="A83" s="64"/>
      <c r="B83" s="64"/>
      <c r="C83" s="64"/>
      <c r="D83" s="64"/>
      <c r="E83" s="64"/>
      <c r="F83" s="64"/>
      <c r="G83" s="64"/>
    </row>
    <row r="84" spans="1:7" ht="15" customHeight="1" x14ac:dyDescent="0.25">
      <c r="A84" s="50"/>
      <c r="B84" s="50"/>
      <c r="C84" s="50"/>
      <c r="D84" s="50"/>
      <c r="E84" s="50"/>
      <c r="F84" s="50"/>
      <c r="G84" s="50"/>
    </row>
    <row r="85" spans="1:7" ht="15" customHeight="1" x14ac:dyDescent="0.25">
      <c r="A85" s="64"/>
      <c r="B85" s="64"/>
      <c r="C85" s="64"/>
      <c r="D85" s="64"/>
      <c r="E85" s="64"/>
      <c r="F85" s="64"/>
      <c r="G85" s="64"/>
    </row>
    <row r="86" spans="1:7" ht="15" customHeight="1" x14ac:dyDescent="0.25">
      <c r="A86" s="64"/>
      <c r="B86" s="64"/>
      <c r="C86" s="64"/>
      <c r="D86" s="64"/>
      <c r="E86" s="64"/>
      <c r="F86" s="64"/>
      <c r="G86" s="64"/>
    </row>
    <row r="87" spans="1:7" ht="15" customHeight="1" x14ac:dyDescent="0.25">
      <c r="A87" s="64"/>
      <c r="B87" s="64"/>
      <c r="C87" s="64"/>
      <c r="D87" s="64"/>
      <c r="E87" s="64"/>
      <c r="F87" s="64"/>
      <c r="G87" s="64"/>
    </row>
    <row r="88" spans="1:7" ht="15" customHeight="1" x14ac:dyDescent="0.25">
      <c r="A88" s="64"/>
      <c r="B88" s="64"/>
      <c r="C88" s="64"/>
      <c r="D88" s="64"/>
      <c r="E88" s="64"/>
      <c r="F88" s="64"/>
      <c r="G88" s="64"/>
    </row>
    <row r="89" spans="1:7" ht="15" customHeight="1" x14ac:dyDescent="0.25">
      <c r="A89" s="64"/>
      <c r="B89" s="64"/>
      <c r="C89" s="64"/>
      <c r="D89" s="64"/>
      <c r="E89" s="64"/>
      <c r="F89" s="64"/>
      <c r="G89" s="64"/>
    </row>
    <row r="90" spans="1:7" ht="15" customHeight="1" x14ac:dyDescent="0.25">
      <c r="A90" s="64"/>
      <c r="B90" s="64"/>
      <c r="C90" s="64"/>
      <c r="D90" s="64"/>
      <c r="E90" s="64"/>
      <c r="F90" s="64"/>
      <c r="G90" s="64"/>
    </row>
    <row r="91" spans="1:7" ht="15" customHeight="1" x14ac:dyDescent="0.25">
      <c r="A91" s="64"/>
      <c r="B91" s="64"/>
      <c r="C91" s="64"/>
      <c r="D91" s="64"/>
      <c r="E91" s="64"/>
      <c r="F91" s="64"/>
      <c r="G91" s="64"/>
    </row>
    <row r="92" spans="1:7" ht="15" customHeight="1" x14ac:dyDescent="0.25">
      <c r="A92" s="64"/>
      <c r="B92" s="64"/>
      <c r="C92" s="64"/>
      <c r="D92" s="64"/>
      <c r="E92" s="64"/>
      <c r="F92" s="64"/>
      <c r="G92" s="64"/>
    </row>
    <row r="93" spans="1:7" ht="15" customHeight="1" x14ac:dyDescent="0.25">
      <c r="A93" s="64"/>
      <c r="B93" s="64"/>
      <c r="C93" s="64"/>
      <c r="D93" s="64"/>
      <c r="E93" s="64"/>
      <c r="F93" s="64"/>
      <c r="G93" s="64"/>
    </row>
    <row r="94" spans="1:7" ht="15" customHeight="1" x14ac:dyDescent="0.25">
      <c r="A94" s="64"/>
      <c r="B94" s="64"/>
      <c r="C94" s="64"/>
      <c r="D94" s="64"/>
      <c r="E94" s="64"/>
      <c r="F94" s="64"/>
      <c r="G94" s="64"/>
    </row>
    <row r="95" spans="1:7" ht="15" customHeight="1" x14ac:dyDescent="0.25">
      <c r="A95" s="64"/>
      <c r="B95" s="64"/>
      <c r="C95" s="64"/>
      <c r="D95" s="64"/>
      <c r="E95" s="64"/>
      <c r="F95" s="64"/>
      <c r="G95" s="64"/>
    </row>
    <row r="96" spans="1:7" ht="15" customHeight="1" x14ac:dyDescent="0.25">
      <c r="A96" s="64"/>
      <c r="B96" s="64"/>
      <c r="C96" s="64"/>
      <c r="D96" s="64"/>
      <c r="E96" s="64"/>
      <c r="F96" s="64"/>
      <c r="G96" s="64"/>
    </row>
    <row r="97" spans="1:7" ht="15" customHeight="1" x14ac:dyDescent="0.25">
      <c r="A97" s="64"/>
      <c r="B97" s="64"/>
      <c r="C97" s="64"/>
      <c r="D97" s="64"/>
      <c r="E97" s="64"/>
      <c r="F97" s="64"/>
      <c r="G97" s="64"/>
    </row>
    <row r="98" spans="1:7" ht="15" customHeight="1" x14ac:dyDescent="0.25"/>
    <row r="99" spans="1:7" ht="15" customHeight="1" x14ac:dyDescent="0.25"/>
    <row r="100" spans="1:7" ht="15" customHeight="1" x14ac:dyDescent="0.25"/>
    <row r="101" spans="1:7" ht="15" customHeight="1" x14ac:dyDescent="0.25"/>
    <row r="102" spans="1:7" ht="15" customHeight="1" x14ac:dyDescent="0.25"/>
  </sheetData>
  <dataConsolidate/>
  <mergeCells count="13">
    <mergeCell ref="J9:K9"/>
    <mergeCell ref="E2:H7"/>
    <mergeCell ref="J7:O7"/>
    <mergeCell ref="J8:K8"/>
    <mergeCell ref="E9:F9"/>
    <mergeCell ref="L8:M9"/>
    <mergeCell ref="N8:O9"/>
    <mergeCell ref="C2:D2"/>
    <mergeCell ref="C3:D3"/>
    <mergeCell ref="C4:D4"/>
    <mergeCell ref="C6:D6"/>
    <mergeCell ref="C7:D7"/>
    <mergeCell ref="C5:D5"/>
  </mergeCells>
  <phoneticPr fontId="7" type="noConversion"/>
  <conditionalFormatting sqref="B11:C30">
    <cfRule type="expression" dxfId="5" priority="16" stopIfTrue="1">
      <formula>IF(COUNTIF($B:$B, $B11)&gt;1,TRUE,FALSE)</formula>
    </cfRule>
  </conditionalFormatting>
  <conditionalFormatting sqref="E11:F30">
    <cfRule type="expression" dxfId="4" priority="272" stopIfTrue="1">
      <formula>IF(COUNTIFS($E:$E, D11,$F:$F, E11)&gt;1, TRUE, FALSE)</formula>
    </cfRule>
  </conditionalFormatting>
  <conditionalFormatting sqref="E9 E11:E30">
    <cfRule type="expression" dxfId="3" priority="277" stopIfTrue="1">
      <formula>IF(COUNTIFS($E:$E, E9,$F:$F, F9)&gt;1, TRUE, FALSE)</formula>
    </cfRule>
  </conditionalFormatting>
  <conditionalFormatting sqref="E9 E11:F30">
    <cfRule type="expression" dxfId="2" priority="280" stopIfTrue="1">
      <formula>IF(COUNTIFS($E:$E, E11,$F:$F, F11)&gt;1, TRUE, FALSE)</formula>
    </cfRule>
  </conditionalFormatting>
  <conditionalFormatting sqref="C5">
    <cfRule type="expression" dxfId="1" priority="1" stopIfTrue="1">
      <formula>IF(COUNTIFS($E:$E, C5,$F:$F, D5)&gt;1, TRUE, FALSE)</formula>
    </cfRule>
  </conditionalFormatting>
  <conditionalFormatting sqref="C5">
    <cfRule type="expression" dxfId="0" priority="2" stopIfTrue="1">
      <formula>IF(COUNTIFS($E:$E, C7,$F:$F, D7)&gt;1, TRUE, FALSE)</formula>
    </cfRule>
  </conditionalFormatting>
  <dataValidations count="2">
    <dataValidation type="list" allowBlank="1" showInputMessage="1" sqref="E9:F9" xr:uid="{00000000-0002-0000-0000-000000000000}">
      <formula1>"Set A, Set B, Set C, Set D"</formula1>
    </dataValidation>
    <dataValidation type="list" allowBlank="1" showInputMessage="1" sqref="C5:D5" xr:uid="{8D88F6DF-5D3F-417B-BF1D-756980B88D1A}">
      <formula1>"300c v2, 500c v2, 500c Nano, 300c Micro, 600c v3, 500c v3"</formula1>
    </dataValidation>
  </dataValidations>
  <pageMargins left="0.7" right="0.7" top="0.75" bottom="0.75" header="0.3" footer="0.3"/>
  <pageSetup scale="57" orientation="landscape" r:id="rId1"/>
  <headerFooter>
    <oddHeader>&amp;C&amp;"-,Bold"PNL34.W1: Nextera XT Library Workbook- MiSeq (Version2)</oddHeader>
  </headerFooter>
  <rowBreaks count="1" manualBreakCount="1">
    <brk id="42" max="14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00000000-0002-0000-0000-000002000000}">
          <x14:formula1>
            <xm:f>Indices!$A$50:$A$81</xm:f>
          </x14:formula1>
          <xm:sqref>F11:F30</xm:sqref>
        </x14:dataValidation>
        <x14:dataValidation type="list" allowBlank="1" showInputMessage="1" xr:uid="{5D9EE36B-4207-4795-893A-7CC8B7EA5198}">
          <x14:formula1>
            <xm:f>Indices!$A$2:$A$49</xm:f>
          </x14:formula1>
          <xm:sqref>E11:E30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1:U88"/>
  <sheetViews>
    <sheetView workbookViewId="0">
      <selection activeCell="E1" sqref="E1:F1"/>
    </sheetView>
  </sheetViews>
  <sheetFormatPr defaultRowHeight="15" x14ac:dyDescent="0.25"/>
  <cols>
    <col min="1" max="1" width="13.5703125" bestFit="1" customWidth="1"/>
    <col min="2" max="2" width="19.5703125" bestFit="1" customWidth="1"/>
    <col min="3" max="3" width="7.5703125" bestFit="1" customWidth="1"/>
    <col min="4" max="4" width="13.42578125" bestFit="1" customWidth="1"/>
  </cols>
  <sheetData>
    <row r="1" spans="1:21" x14ac:dyDescent="0.25">
      <c r="A1" s="1" t="s">
        <v>140</v>
      </c>
      <c r="B1" s="1" t="s">
        <v>141</v>
      </c>
      <c r="C1" s="64"/>
      <c r="D1" s="1" t="s">
        <v>142</v>
      </c>
      <c r="E1" s="244" t="s">
        <v>283</v>
      </c>
      <c r="F1" s="244"/>
      <c r="G1" s="64"/>
      <c r="H1" s="244" t="s">
        <v>285</v>
      </c>
      <c r="I1" s="244"/>
      <c r="J1" s="64"/>
      <c r="K1" s="244" t="s">
        <v>284</v>
      </c>
      <c r="L1" s="244"/>
      <c r="M1" s="64"/>
      <c r="N1" s="244" t="s">
        <v>286</v>
      </c>
      <c r="O1" s="244"/>
      <c r="P1" s="64"/>
      <c r="Q1" s="244"/>
      <c r="R1" s="244"/>
      <c r="S1" s="64"/>
      <c r="T1" s="244"/>
      <c r="U1" s="244"/>
    </row>
    <row r="2" spans="1:21" x14ac:dyDescent="0.25">
      <c r="A2" s="64" t="s">
        <v>203</v>
      </c>
      <c r="B2" s="64" t="s">
        <v>143</v>
      </c>
      <c r="C2" s="64"/>
      <c r="D2" s="64"/>
      <c r="E2" s="64" t="s">
        <v>24</v>
      </c>
      <c r="F2" s="64" t="s">
        <v>25</v>
      </c>
      <c r="G2" s="64"/>
      <c r="H2" s="64" t="s">
        <v>24</v>
      </c>
      <c r="I2" s="64" t="s">
        <v>25</v>
      </c>
      <c r="J2" s="64"/>
      <c r="K2" s="64" t="s">
        <v>24</v>
      </c>
      <c r="L2" s="54" t="s">
        <v>25</v>
      </c>
      <c r="M2" s="64"/>
      <c r="N2" s="64" t="s">
        <v>24</v>
      </c>
      <c r="O2" s="64" t="s">
        <v>25</v>
      </c>
      <c r="P2" s="64"/>
      <c r="Q2" s="64"/>
      <c r="R2" s="64"/>
      <c r="S2" s="64"/>
      <c r="T2" s="64"/>
      <c r="U2" s="64"/>
    </row>
    <row r="3" spans="1:21" x14ac:dyDescent="0.25">
      <c r="A3" s="64" t="s">
        <v>204</v>
      </c>
      <c r="B3" s="64" t="s">
        <v>144</v>
      </c>
      <c r="C3" s="64"/>
      <c r="D3" s="64"/>
      <c r="E3" s="64" t="s">
        <v>203</v>
      </c>
      <c r="F3" s="64" t="s">
        <v>215</v>
      </c>
      <c r="G3" s="64"/>
      <c r="H3" s="64" t="s">
        <v>223</v>
      </c>
      <c r="I3" s="64" t="s">
        <v>281</v>
      </c>
      <c r="J3" s="64"/>
      <c r="K3" s="64" t="s">
        <v>242</v>
      </c>
      <c r="L3" s="64" t="s">
        <v>254</v>
      </c>
      <c r="M3" s="64"/>
      <c r="N3" s="64" t="s">
        <v>262</v>
      </c>
      <c r="O3" t="s">
        <v>282</v>
      </c>
      <c r="P3" s="64"/>
      <c r="Q3" s="64"/>
      <c r="R3" s="64"/>
      <c r="S3" s="64"/>
      <c r="T3" s="64"/>
      <c r="U3" s="64"/>
    </row>
    <row r="4" spans="1:21" x14ac:dyDescent="0.25">
      <c r="A4" s="64" t="s">
        <v>205</v>
      </c>
      <c r="B4" s="64" t="s">
        <v>145</v>
      </c>
      <c r="C4" s="64"/>
      <c r="D4" s="64"/>
      <c r="E4" s="64" t="s">
        <v>204</v>
      </c>
      <c r="F4" s="64" t="s">
        <v>216</v>
      </c>
      <c r="G4" s="64"/>
      <c r="H4" s="64" t="s">
        <v>224</v>
      </c>
      <c r="I4" s="64" t="s">
        <v>235</v>
      </c>
      <c r="J4" s="64"/>
      <c r="K4" s="64" t="s">
        <v>243</v>
      </c>
      <c r="L4" s="64" t="s">
        <v>255</v>
      </c>
      <c r="M4" s="64"/>
      <c r="N4" s="64" t="s">
        <v>264</v>
      </c>
      <c r="O4" s="64" t="s">
        <v>263</v>
      </c>
      <c r="P4" s="64"/>
      <c r="Q4" s="64"/>
      <c r="R4" s="64"/>
      <c r="S4" s="64"/>
      <c r="T4" s="64"/>
      <c r="U4" s="64"/>
    </row>
    <row r="5" spans="1:21" x14ac:dyDescent="0.25">
      <c r="A5" s="64" t="s">
        <v>206</v>
      </c>
      <c r="B5" s="64" t="s">
        <v>146</v>
      </c>
      <c r="C5" s="64"/>
      <c r="D5" s="64"/>
      <c r="E5" s="64" t="s">
        <v>205</v>
      </c>
      <c r="F5" s="64" t="s">
        <v>217</v>
      </c>
      <c r="G5" s="64"/>
      <c r="H5" s="64" t="s">
        <v>225</v>
      </c>
      <c r="I5" s="64" t="s">
        <v>236</v>
      </c>
      <c r="J5" s="64"/>
      <c r="K5" s="64" t="s">
        <v>244</v>
      </c>
      <c r="L5" s="64" t="s">
        <v>256</v>
      </c>
      <c r="M5" s="64"/>
      <c r="N5" s="64" t="s">
        <v>266</v>
      </c>
      <c r="O5" s="64" t="s">
        <v>265</v>
      </c>
      <c r="P5" s="64"/>
      <c r="Q5" s="64"/>
      <c r="R5" s="64"/>
      <c r="S5" s="64"/>
      <c r="T5" s="64"/>
      <c r="U5" s="64"/>
    </row>
    <row r="6" spans="1:21" x14ac:dyDescent="0.25">
      <c r="A6" s="64" t="s">
        <v>207</v>
      </c>
      <c r="B6" s="64" t="s">
        <v>147</v>
      </c>
      <c r="C6" s="64"/>
      <c r="D6" s="64"/>
      <c r="E6" s="64" t="s">
        <v>206</v>
      </c>
      <c r="F6" s="64" t="s">
        <v>218</v>
      </c>
      <c r="G6" s="64"/>
      <c r="H6" s="64" t="s">
        <v>226</v>
      </c>
      <c r="I6" s="64" t="s">
        <v>237</v>
      </c>
      <c r="J6" s="64"/>
      <c r="K6" s="64" t="s">
        <v>245</v>
      </c>
      <c r="L6" s="64" t="s">
        <v>257</v>
      </c>
      <c r="M6" s="64"/>
      <c r="N6" s="64" t="s">
        <v>268</v>
      </c>
      <c r="O6" s="64" t="s">
        <v>267</v>
      </c>
      <c r="P6" s="64"/>
      <c r="Q6" s="64"/>
      <c r="R6" s="64"/>
      <c r="S6" s="64"/>
      <c r="T6" s="64"/>
      <c r="U6" s="64"/>
    </row>
    <row r="7" spans="1:21" x14ac:dyDescent="0.25">
      <c r="A7" s="64" t="s">
        <v>208</v>
      </c>
      <c r="B7" s="64" t="s">
        <v>148</v>
      </c>
      <c r="C7" s="64"/>
      <c r="D7" s="64"/>
      <c r="E7" s="64" t="s">
        <v>207</v>
      </c>
      <c r="F7" s="64" t="s">
        <v>219</v>
      </c>
      <c r="G7" s="64"/>
      <c r="H7" s="64" t="s">
        <v>227</v>
      </c>
      <c r="I7" s="64" t="s">
        <v>238</v>
      </c>
      <c r="J7" s="64"/>
      <c r="K7" s="64" t="s">
        <v>246</v>
      </c>
      <c r="L7" s="64" t="s">
        <v>258</v>
      </c>
      <c r="M7" s="64"/>
      <c r="N7" s="64" t="s">
        <v>269</v>
      </c>
      <c r="O7" s="64" t="s">
        <v>271</v>
      </c>
      <c r="P7" s="64"/>
      <c r="Q7" s="64"/>
      <c r="R7" s="64"/>
      <c r="S7" s="64"/>
      <c r="T7" s="64"/>
      <c r="U7" s="64"/>
    </row>
    <row r="8" spans="1:21" x14ac:dyDescent="0.25">
      <c r="A8" s="64" t="s">
        <v>209</v>
      </c>
      <c r="B8" s="64" t="s">
        <v>149</v>
      </c>
      <c r="C8" s="64"/>
      <c r="D8" s="64"/>
      <c r="E8" s="64" t="s">
        <v>208</v>
      </c>
      <c r="F8" s="64" t="s">
        <v>220</v>
      </c>
      <c r="G8" s="64"/>
      <c r="H8" s="64" t="s">
        <v>228</v>
      </c>
      <c r="I8" s="64" t="s">
        <v>239</v>
      </c>
      <c r="J8" s="64"/>
      <c r="K8" s="64" t="s">
        <v>247</v>
      </c>
      <c r="L8" s="64" t="s">
        <v>259</v>
      </c>
      <c r="M8" s="64"/>
      <c r="N8" s="64" t="s">
        <v>270</v>
      </c>
      <c r="O8" s="64" t="s">
        <v>273</v>
      </c>
      <c r="P8" s="64"/>
      <c r="Q8" s="64"/>
      <c r="R8" s="64"/>
      <c r="S8" s="64"/>
      <c r="T8" s="64"/>
      <c r="U8" s="64"/>
    </row>
    <row r="9" spans="1:21" x14ac:dyDescent="0.25">
      <c r="A9" s="64" t="s">
        <v>210</v>
      </c>
      <c r="B9" s="64" t="s">
        <v>150</v>
      </c>
      <c r="C9" s="64"/>
      <c r="D9" s="64"/>
      <c r="E9" s="64" t="s">
        <v>209</v>
      </c>
      <c r="F9" s="64" t="s">
        <v>221</v>
      </c>
      <c r="G9" s="64"/>
      <c r="H9" s="64" t="s">
        <v>229</v>
      </c>
      <c r="I9" s="64" t="s">
        <v>240</v>
      </c>
      <c r="J9" s="64"/>
      <c r="K9" s="64" t="s">
        <v>248</v>
      </c>
      <c r="L9" s="64" t="s">
        <v>260</v>
      </c>
      <c r="M9" s="64"/>
      <c r="N9" s="64" t="s">
        <v>272</v>
      </c>
      <c r="O9" s="64" t="s">
        <v>275</v>
      </c>
      <c r="P9" s="64"/>
      <c r="Q9" s="64"/>
      <c r="R9" s="64"/>
      <c r="S9" s="64"/>
      <c r="T9" s="64"/>
      <c r="U9" s="64"/>
    </row>
    <row r="10" spans="1:21" x14ac:dyDescent="0.25">
      <c r="A10" s="64" t="s">
        <v>211</v>
      </c>
      <c r="B10" s="64" t="s">
        <v>151</v>
      </c>
      <c r="C10" s="64"/>
      <c r="D10" s="64"/>
      <c r="E10" s="64" t="s">
        <v>210</v>
      </c>
      <c r="F10" s="64" t="s">
        <v>222</v>
      </c>
      <c r="G10" s="64"/>
      <c r="H10" s="64" t="s">
        <v>230</v>
      </c>
      <c r="I10" s="64" t="s">
        <v>241</v>
      </c>
      <c r="J10" s="64"/>
      <c r="K10" s="64" t="s">
        <v>249</v>
      </c>
      <c r="L10" s="64" t="s">
        <v>261</v>
      </c>
      <c r="M10" s="64"/>
      <c r="N10" s="64" t="s">
        <v>274</v>
      </c>
      <c r="O10" s="64" t="s">
        <v>277</v>
      </c>
      <c r="P10" s="64"/>
      <c r="Q10" s="64"/>
      <c r="R10" s="64"/>
      <c r="S10" s="64"/>
      <c r="T10" s="64"/>
      <c r="U10" s="64"/>
    </row>
    <row r="11" spans="1:21" x14ac:dyDescent="0.25">
      <c r="A11" s="64" t="s">
        <v>212</v>
      </c>
      <c r="B11" s="64" t="s">
        <v>152</v>
      </c>
      <c r="C11" s="64"/>
      <c r="D11" s="64"/>
      <c r="E11" s="64" t="s">
        <v>211</v>
      </c>
      <c r="F11" s="64" t="s">
        <v>215</v>
      </c>
      <c r="G11" s="64"/>
      <c r="H11" s="64" t="s">
        <v>231</v>
      </c>
      <c r="I11" s="64" t="s">
        <v>281</v>
      </c>
      <c r="J11" s="64"/>
      <c r="K11" s="64" t="s">
        <v>250</v>
      </c>
      <c r="L11" s="64" t="s">
        <v>254</v>
      </c>
      <c r="M11" s="64"/>
      <c r="N11" s="64" t="s">
        <v>276</v>
      </c>
      <c r="O11" s="64" t="s">
        <v>282</v>
      </c>
      <c r="P11" s="64"/>
      <c r="Q11" s="64"/>
      <c r="R11" s="64"/>
      <c r="S11" s="64"/>
      <c r="T11" s="64"/>
      <c r="U11" s="64"/>
    </row>
    <row r="12" spans="1:21" x14ac:dyDescent="0.25">
      <c r="A12" s="64" t="s">
        <v>213</v>
      </c>
      <c r="B12" s="64" t="s">
        <v>153</v>
      </c>
      <c r="C12" s="64"/>
      <c r="D12" s="64"/>
      <c r="E12" s="64" t="s">
        <v>212</v>
      </c>
      <c r="F12" s="64" t="s">
        <v>216</v>
      </c>
      <c r="G12" s="64"/>
      <c r="H12" s="64" t="s">
        <v>232</v>
      </c>
      <c r="I12" s="64" t="s">
        <v>235</v>
      </c>
      <c r="J12" s="64"/>
      <c r="K12" s="64" t="s">
        <v>251</v>
      </c>
      <c r="L12" s="64" t="s">
        <v>255</v>
      </c>
      <c r="M12" s="64"/>
      <c r="N12" s="64" t="s">
        <v>278</v>
      </c>
      <c r="O12" s="64" t="s">
        <v>263</v>
      </c>
      <c r="P12" s="64"/>
      <c r="Q12" s="64"/>
      <c r="R12" s="64"/>
      <c r="S12" s="64"/>
      <c r="T12" s="64"/>
      <c r="U12" s="64"/>
    </row>
    <row r="13" spans="1:21" x14ac:dyDescent="0.25">
      <c r="A13" s="64" t="s">
        <v>214</v>
      </c>
      <c r="B13" s="64" t="s">
        <v>154</v>
      </c>
      <c r="C13" s="64"/>
      <c r="D13" s="64"/>
      <c r="E13" s="64" t="s">
        <v>213</v>
      </c>
      <c r="F13" s="64" t="s">
        <v>217</v>
      </c>
      <c r="G13" s="64"/>
      <c r="H13" s="64" t="s">
        <v>233</v>
      </c>
      <c r="I13" s="64" t="s">
        <v>236</v>
      </c>
      <c r="J13" s="64"/>
      <c r="K13" s="64" t="s">
        <v>252</v>
      </c>
      <c r="L13" s="64" t="s">
        <v>256</v>
      </c>
      <c r="M13" s="64"/>
      <c r="N13" s="64" t="s">
        <v>279</v>
      </c>
      <c r="O13" s="64" t="s">
        <v>265</v>
      </c>
      <c r="P13" s="64"/>
      <c r="Q13" s="64"/>
      <c r="R13" s="64"/>
      <c r="S13" s="64"/>
      <c r="T13" s="64"/>
      <c r="U13" s="64"/>
    </row>
    <row r="14" spans="1:21" x14ac:dyDescent="0.25">
      <c r="A14" s="64" t="s">
        <v>223</v>
      </c>
      <c r="B14" s="64" t="s">
        <v>155</v>
      </c>
      <c r="C14" s="64"/>
      <c r="D14" s="64"/>
      <c r="E14" s="64" t="s">
        <v>214</v>
      </c>
      <c r="F14" s="64" t="s">
        <v>218</v>
      </c>
      <c r="G14" s="64"/>
      <c r="H14" s="64" t="s">
        <v>234</v>
      </c>
      <c r="I14" s="64" t="s">
        <v>237</v>
      </c>
      <c r="J14" s="64"/>
      <c r="K14" s="64" t="s">
        <v>253</v>
      </c>
      <c r="L14" s="64" t="s">
        <v>257</v>
      </c>
      <c r="M14" s="64"/>
      <c r="N14" s="64" t="s">
        <v>280</v>
      </c>
      <c r="O14" s="64" t="s">
        <v>267</v>
      </c>
      <c r="P14" s="64"/>
      <c r="Q14" s="64"/>
      <c r="R14" s="64"/>
      <c r="S14" s="64"/>
      <c r="T14" s="64"/>
      <c r="U14" s="64"/>
    </row>
    <row r="15" spans="1:21" x14ac:dyDescent="0.25">
      <c r="A15" s="64" t="s">
        <v>224</v>
      </c>
      <c r="B15" s="64" t="s">
        <v>156</v>
      </c>
      <c r="C15" s="64"/>
      <c r="D15" s="64"/>
      <c r="E15" s="64" t="s">
        <v>203</v>
      </c>
      <c r="F15" s="64" t="s">
        <v>219</v>
      </c>
      <c r="G15" s="64"/>
      <c r="H15" s="64" t="s">
        <v>223</v>
      </c>
      <c r="I15" s="64" t="s">
        <v>238</v>
      </c>
      <c r="J15" s="64"/>
      <c r="K15" s="64" t="s">
        <v>242</v>
      </c>
      <c r="L15" s="64" t="s">
        <v>258</v>
      </c>
      <c r="M15" s="64"/>
      <c r="N15" s="64" t="s">
        <v>262</v>
      </c>
      <c r="O15" s="64" t="s">
        <v>271</v>
      </c>
      <c r="P15" s="64"/>
      <c r="Q15" s="64"/>
      <c r="R15" s="64"/>
      <c r="S15" s="64"/>
      <c r="T15" s="64"/>
      <c r="U15" s="64"/>
    </row>
    <row r="16" spans="1:21" x14ac:dyDescent="0.25">
      <c r="A16" s="64" t="s">
        <v>225</v>
      </c>
      <c r="B16" s="64" t="s">
        <v>157</v>
      </c>
      <c r="C16" s="64"/>
      <c r="D16" s="64"/>
      <c r="E16" s="64" t="s">
        <v>204</v>
      </c>
      <c r="F16" s="64" t="s">
        <v>220</v>
      </c>
      <c r="G16" s="64"/>
      <c r="H16" s="64" t="s">
        <v>224</v>
      </c>
      <c r="I16" s="64" t="s">
        <v>239</v>
      </c>
      <c r="J16" s="64"/>
      <c r="K16" s="64" t="s">
        <v>243</v>
      </c>
      <c r="L16" s="64" t="s">
        <v>259</v>
      </c>
      <c r="M16" s="64"/>
      <c r="N16" s="64" t="s">
        <v>264</v>
      </c>
      <c r="O16" s="64" t="s">
        <v>273</v>
      </c>
      <c r="P16" s="64"/>
      <c r="Q16" s="64"/>
      <c r="R16" s="64"/>
      <c r="S16" s="64"/>
      <c r="T16" s="64"/>
      <c r="U16" s="64"/>
    </row>
    <row r="17" spans="1:21" x14ac:dyDescent="0.25">
      <c r="A17" s="64" t="s">
        <v>226</v>
      </c>
      <c r="B17" s="64" t="s">
        <v>158</v>
      </c>
      <c r="C17" s="64"/>
      <c r="D17" s="64"/>
      <c r="E17" s="64" t="s">
        <v>205</v>
      </c>
      <c r="F17" s="64" t="s">
        <v>221</v>
      </c>
      <c r="G17" s="64"/>
      <c r="H17" s="64" t="s">
        <v>225</v>
      </c>
      <c r="I17" s="64" t="s">
        <v>240</v>
      </c>
      <c r="J17" s="64"/>
      <c r="K17" s="64" t="s">
        <v>244</v>
      </c>
      <c r="L17" s="64" t="s">
        <v>260</v>
      </c>
      <c r="M17" s="64"/>
      <c r="N17" s="64" t="s">
        <v>266</v>
      </c>
      <c r="O17" s="64" t="s">
        <v>275</v>
      </c>
      <c r="P17" s="64"/>
      <c r="Q17" s="64"/>
      <c r="R17" s="64"/>
      <c r="S17" s="64"/>
      <c r="T17" s="64"/>
      <c r="U17" s="64"/>
    </row>
    <row r="18" spans="1:21" x14ac:dyDescent="0.25">
      <c r="A18" s="64" t="s">
        <v>227</v>
      </c>
      <c r="B18" s="64" t="s">
        <v>159</v>
      </c>
      <c r="C18" s="64"/>
      <c r="D18" s="64"/>
      <c r="E18" s="64" t="s">
        <v>206</v>
      </c>
      <c r="F18" s="64" t="s">
        <v>222</v>
      </c>
      <c r="G18" s="64"/>
      <c r="H18" s="64" t="s">
        <v>226</v>
      </c>
      <c r="I18" s="64" t="s">
        <v>241</v>
      </c>
      <c r="J18" s="64"/>
      <c r="K18" s="64" t="s">
        <v>245</v>
      </c>
      <c r="L18" s="64" t="s">
        <v>261</v>
      </c>
      <c r="M18" s="64"/>
      <c r="N18" s="64" t="s">
        <v>268</v>
      </c>
      <c r="O18" s="64" t="s">
        <v>277</v>
      </c>
      <c r="P18" s="64"/>
      <c r="Q18" s="64"/>
      <c r="R18" s="64"/>
      <c r="S18" s="64"/>
      <c r="T18" s="64"/>
      <c r="U18" s="64"/>
    </row>
    <row r="19" spans="1:21" x14ac:dyDescent="0.25">
      <c r="A19" s="64" t="s">
        <v>228</v>
      </c>
      <c r="B19" s="64" t="s">
        <v>160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spans="1:21" x14ac:dyDescent="0.25">
      <c r="A20" s="64" t="s">
        <v>229</v>
      </c>
      <c r="B20" s="64" t="s">
        <v>161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</row>
    <row r="21" spans="1:21" x14ac:dyDescent="0.25">
      <c r="A21" s="64" t="s">
        <v>230</v>
      </c>
      <c r="B21" s="64" t="s">
        <v>162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</row>
    <row r="22" spans="1:21" s="63" customFormat="1" x14ac:dyDescent="0.25">
      <c r="A22" s="64" t="s">
        <v>231</v>
      </c>
      <c r="B22" s="64" t="s">
        <v>163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spans="1:21" s="63" customFormat="1" x14ac:dyDescent="0.25">
      <c r="A23" s="64" t="s">
        <v>232</v>
      </c>
      <c r="B23" s="64" t="s">
        <v>164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</row>
    <row r="24" spans="1:21" s="64" customFormat="1" x14ac:dyDescent="0.25">
      <c r="A24" s="64" t="s">
        <v>233</v>
      </c>
      <c r="B24" s="64" t="s">
        <v>165</v>
      </c>
    </row>
    <row r="25" spans="1:21" s="64" customFormat="1" x14ac:dyDescent="0.25">
      <c r="A25" s="64" t="s">
        <v>234</v>
      </c>
      <c r="B25" s="64" t="s">
        <v>166</v>
      </c>
    </row>
    <row r="26" spans="1:21" s="64" customFormat="1" x14ac:dyDescent="0.25">
      <c r="A26" s="64" t="s">
        <v>242</v>
      </c>
      <c r="B26" s="64" t="s">
        <v>143</v>
      </c>
    </row>
    <row r="27" spans="1:21" s="64" customFormat="1" x14ac:dyDescent="0.25">
      <c r="A27" s="64" t="s">
        <v>243</v>
      </c>
      <c r="B27" s="64" t="s">
        <v>144</v>
      </c>
    </row>
    <row r="28" spans="1:21" s="64" customFormat="1" x14ac:dyDescent="0.25">
      <c r="A28" s="64" t="s">
        <v>244</v>
      </c>
      <c r="B28" s="64" t="s">
        <v>145</v>
      </c>
    </row>
    <row r="29" spans="1:21" s="64" customFormat="1" x14ac:dyDescent="0.25">
      <c r="A29" s="64" t="s">
        <v>245</v>
      </c>
      <c r="B29" s="64" t="s">
        <v>146</v>
      </c>
    </row>
    <row r="30" spans="1:21" s="64" customFormat="1" x14ac:dyDescent="0.25">
      <c r="A30" s="64" t="s">
        <v>246</v>
      </c>
      <c r="B30" s="64" t="s">
        <v>147</v>
      </c>
    </row>
    <row r="31" spans="1:21" s="64" customFormat="1" x14ac:dyDescent="0.25">
      <c r="A31" s="64" t="s">
        <v>247</v>
      </c>
      <c r="B31" s="64" t="s">
        <v>148</v>
      </c>
    </row>
    <row r="32" spans="1:21" s="64" customFormat="1" x14ac:dyDescent="0.25">
      <c r="A32" s="64" t="s">
        <v>248</v>
      </c>
      <c r="B32" s="64" t="s">
        <v>149</v>
      </c>
    </row>
    <row r="33" spans="1:2" s="64" customFormat="1" x14ac:dyDescent="0.25">
      <c r="A33" s="64" t="s">
        <v>249</v>
      </c>
      <c r="B33" s="64" t="s">
        <v>150</v>
      </c>
    </row>
    <row r="34" spans="1:2" s="64" customFormat="1" x14ac:dyDescent="0.25">
      <c r="A34" s="64" t="s">
        <v>250</v>
      </c>
      <c r="B34" s="64" t="s">
        <v>151</v>
      </c>
    </row>
    <row r="35" spans="1:2" s="64" customFormat="1" x14ac:dyDescent="0.25">
      <c r="A35" s="64" t="s">
        <v>251</v>
      </c>
      <c r="B35" s="64" t="s">
        <v>152</v>
      </c>
    </row>
    <row r="36" spans="1:2" s="64" customFormat="1" x14ac:dyDescent="0.25">
      <c r="A36" s="64" t="s">
        <v>252</v>
      </c>
      <c r="B36" s="64" t="s">
        <v>153</v>
      </c>
    </row>
    <row r="37" spans="1:2" s="64" customFormat="1" x14ac:dyDescent="0.25">
      <c r="A37" s="64" t="s">
        <v>253</v>
      </c>
      <c r="B37" s="64" t="s">
        <v>154</v>
      </c>
    </row>
    <row r="38" spans="1:2" s="64" customFormat="1" x14ac:dyDescent="0.25">
      <c r="A38" s="64" t="s">
        <v>262</v>
      </c>
      <c r="B38" s="64" t="s">
        <v>155</v>
      </c>
    </row>
    <row r="39" spans="1:2" s="64" customFormat="1" x14ac:dyDescent="0.25">
      <c r="A39" s="64" t="s">
        <v>264</v>
      </c>
      <c r="B39" s="64" t="s">
        <v>156</v>
      </c>
    </row>
    <row r="40" spans="1:2" s="64" customFormat="1" x14ac:dyDescent="0.25">
      <c r="A40" s="64" t="s">
        <v>266</v>
      </c>
      <c r="B40" s="64" t="s">
        <v>157</v>
      </c>
    </row>
    <row r="41" spans="1:2" s="64" customFormat="1" x14ac:dyDescent="0.25">
      <c r="A41" s="64" t="s">
        <v>268</v>
      </c>
      <c r="B41" s="64" t="s">
        <v>158</v>
      </c>
    </row>
    <row r="42" spans="1:2" s="64" customFormat="1" x14ac:dyDescent="0.25">
      <c r="A42" s="64" t="s">
        <v>269</v>
      </c>
      <c r="B42" s="64" t="s">
        <v>159</v>
      </c>
    </row>
    <row r="43" spans="1:2" s="64" customFormat="1" x14ac:dyDescent="0.25">
      <c r="A43" s="64" t="s">
        <v>270</v>
      </c>
      <c r="B43" s="64" t="s">
        <v>160</v>
      </c>
    </row>
    <row r="44" spans="1:2" s="64" customFormat="1" x14ac:dyDescent="0.25">
      <c r="A44" s="64" t="s">
        <v>272</v>
      </c>
      <c r="B44" s="64" t="s">
        <v>161</v>
      </c>
    </row>
    <row r="45" spans="1:2" s="64" customFormat="1" x14ac:dyDescent="0.25">
      <c r="A45" s="64" t="s">
        <v>274</v>
      </c>
      <c r="B45" s="64" t="s">
        <v>162</v>
      </c>
    </row>
    <row r="46" spans="1:2" s="64" customFormat="1" x14ac:dyDescent="0.25">
      <c r="A46" s="64" t="s">
        <v>276</v>
      </c>
      <c r="B46" s="64" t="s">
        <v>163</v>
      </c>
    </row>
    <row r="47" spans="1:2" s="64" customFormat="1" x14ac:dyDescent="0.25">
      <c r="A47" s="64" t="s">
        <v>278</v>
      </c>
      <c r="B47" s="64" t="s">
        <v>164</v>
      </c>
    </row>
    <row r="48" spans="1:2" s="64" customFormat="1" x14ac:dyDescent="0.25">
      <c r="A48" s="64" t="s">
        <v>279</v>
      </c>
      <c r="B48" s="64" t="s">
        <v>165</v>
      </c>
    </row>
    <row r="49" spans="1:2" s="64" customFormat="1" x14ac:dyDescent="0.25">
      <c r="A49" s="64" t="s">
        <v>280</v>
      </c>
      <c r="B49" s="64" t="s">
        <v>166</v>
      </c>
    </row>
    <row r="50" spans="1:2" s="64" customFormat="1" x14ac:dyDescent="0.25">
      <c r="A50" t="s">
        <v>215</v>
      </c>
      <c r="B50" t="s">
        <v>167</v>
      </c>
    </row>
    <row r="51" spans="1:2" s="64" customFormat="1" x14ac:dyDescent="0.25">
      <c r="A51" t="s">
        <v>216</v>
      </c>
      <c r="B51" t="s">
        <v>168</v>
      </c>
    </row>
    <row r="52" spans="1:2" s="64" customFormat="1" x14ac:dyDescent="0.25">
      <c r="A52" t="s">
        <v>217</v>
      </c>
      <c r="B52" t="s">
        <v>169</v>
      </c>
    </row>
    <row r="53" spans="1:2" s="64" customFormat="1" x14ac:dyDescent="0.25">
      <c r="A53" t="s">
        <v>218</v>
      </c>
      <c r="B53" t="s">
        <v>170</v>
      </c>
    </row>
    <row r="54" spans="1:2" s="64" customFormat="1" x14ac:dyDescent="0.25">
      <c r="A54" t="s">
        <v>219</v>
      </c>
      <c r="B54" t="s">
        <v>171</v>
      </c>
    </row>
    <row r="55" spans="1:2" s="64" customFormat="1" x14ac:dyDescent="0.25">
      <c r="A55" t="s">
        <v>220</v>
      </c>
      <c r="B55" t="s">
        <v>172</v>
      </c>
    </row>
    <row r="56" spans="1:2" s="64" customFormat="1" x14ac:dyDescent="0.25">
      <c r="A56" t="s">
        <v>221</v>
      </c>
      <c r="B56" t="s">
        <v>195</v>
      </c>
    </row>
    <row r="57" spans="1:2" s="64" customFormat="1" x14ac:dyDescent="0.25">
      <c r="A57" t="s">
        <v>222</v>
      </c>
      <c r="B57" t="s">
        <v>173</v>
      </c>
    </row>
    <row r="58" spans="1:2" s="64" customFormat="1" x14ac:dyDescent="0.25">
      <c r="A58" s="64" t="s">
        <v>281</v>
      </c>
      <c r="B58" s="74" t="s">
        <v>167</v>
      </c>
    </row>
    <row r="59" spans="1:2" s="64" customFormat="1" x14ac:dyDescent="0.25">
      <c r="A59" s="64" t="s">
        <v>235</v>
      </c>
      <c r="B59" s="64" t="s">
        <v>168</v>
      </c>
    </row>
    <row r="60" spans="1:2" s="64" customFormat="1" x14ac:dyDescent="0.25">
      <c r="A60" s="64" t="s">
        <v>236</v>
      </c>
      <c r="B60" s="64" t="s">
        <v>169</v>
      </c>
    </row>
    <row r="61" spans="1:2" s="64" customFormat="1" x14ac:dyDescent="0.25">
      <c r="A61" s="64" t="s">
        <v>237</v>
      </c>
      <c r="B61" s="64" t="s">
        <v>170</v>
      </c>
    </row>
    <row r="62" spans="1:2" s="64" customFormat="1" x14ac:dyDescent="0.25">
      <c r="A62" s="64" t="s">
        <v>238</v>
      </c>
      <c r="B62" s="64" t="s">
        <v>171</v>
      </c>
    </row>
    <row r="63" spans="1:2" s="64" customFormat="1" x14ac:dyDescent="0.25">
      <c r="A63" s="64" t="s">
        <v>239</v>
      </c>
      <c r="B63" s="64" t="s">
        <v>172</v>
      </c>
    </row>
    <row r="64" spans="1:2" s="64" customFormat="1" x14ac:dyDescent="0.25">
      <c r="A64" s="64" t="s">
        <v>240</v>
      </c>
      <c r="B64" s="64" t="s">
        <v>195</v>
      </c>
    </row>
    <row r="65" spans="1:2" s="64" customFormat="1" x14ac:dyDescent="0.25">
      <c r="A65" s="64" t="s">
        <v>241</v>
      </c>
      <c r="B65" s="64" t="s">
        <v>173</v>
      </c>
    </row>
    <row r="66" spans="1:2" s="64" customFormat="1" x14ac:dyDescent="0.25">
      <c r="A66" s="64" t="s">
        <v>254</v>
      </c>
      <c r="B66" s="64" t="s">
        <v>174</v>
      </c>
    </row>
    <row r="67" spans="1:2" s="64" customFormat="1" x14ac:dyDescent="0.25">
      <c r="A67" s="64" t="s">
        <v>255</v>
      </c>
      <c r="B67" s="64" t="s">
        <v>175</v>
      </c>
    </row>
    <row r="68" spans="1:2" s="64" customFormat="1" x14ac:dyDescent="0.25">
      <c r="A68" s="64" t="s">
        <v>256</v>
      </c>
      <c r="B68" s="64" t="s">
        <v>176</v>
      </c>
    </row>
    <row r="69" spans="1:2" s="64" customFormat="1" x14ac:dyDescent="0.25">
      <c r="A69" s="64" t="s">
        <v>257</v>
      </c>
      <c r="B69" s="64" t="s">
        <v>177</v>
      </c>
    </row>
    <row r="70" spans="1:2" s="64" customFormat="1" x14ac:dyDescent="0.25">
      <c r="A70" s="64" t="s">
        <v>258</v>
      </c>
      <c r="B70" s="64" t="s">
        <v>178</v>
      </c>
    </row>
    <row r="71" spans="1:2" s="64" customFormat="1" x14ac:dyDescent="0.25">
      <c r="A71" s="64" t="s">
        <v>259</v>
      </c>
      <c r="B71" s="64" t="s">
        <v>179</v>
      </c>
    </row>
    <row r="72" spans="1:2" s="64" customFormat="1" x14ac:dyDescent="0.25">
      <c r="A72" s="64" t="s">
        <v>260</v>
      </c>
      <c r="B72" s="64" t="s">
        <v>180</v>
      </c>
    </row>
    <row r="73" spans="1:2" s="64" customFormat="1" x14ac:dyDescent="0.25">
      <c r="A73" s="64" t="s">
        <v>261</v>
      </c>
      <c r="B73" s="64" t="s">
        <v>181</v>
      </c>
    </row>
    <row r="74" spans="1:2" s="64" customFormat="1" x14ac:dyDescent="0.25">
      <c r="A74" s="64" t="s">
        <v>282</v>
      </c>
      <c r="B74" s="64" t="s">
        <v>174</v>
      </c>
    </row>
    <row r="75" spans="1:2" s="64" customFormat="1" x14ac:dyDescent="0.25">
      <c r="A75" s="64" t="s">
        <v>263</v>
      </c>
      <c r="B75" s="64" t="s">
        <v>175</v>
      </c>
    </row>
    <row r="76" spans="1:2" s="64" customFormat="1" x14ac:dyDescent="0.25">
      <c r="A76" s="64" t="s">
        <v>265</v>
      </c>
      <c r="B76" s="64" t="s">
        <v>176</v>
      </c>
    </row>
    <row r="77" spans="1:2" s="64" customFormat="1" x14ac:dyDescent="0.25">
      <c r="A77" s="64" t="s">
        <v>267</v>
      </c>
      <c r="B77" s="64" t="s">
        <v>177</v>
      </c>
    </row>
    <row r="78" spans="1:2" s="64" customFormat="1" x14ac:dyDescent="0.25">
      <c r="A78" s="64" t="s">
        <v>271</v>
      </c>
      <c r="B78" s="64" t="s">
        <v>178</v>
      </c>
    </row>
    <row r="79" spans="1:2" s="64" customFormat="1" x14ac:dyDescent="0.25">
      <c r="A79" s="64" t="s">
        <v>273</v>
      </c>
      <c r="B79" s="64" t="s">
        <v>179</v>
      </c>
    </row>
    <row r="80" spans="1:2" s="64" customFormat="1" x14ac:dyDescent="0.25">
      <c r="A80" s="64" t="s">
        <v>275</v>
      </c>
      <c r="B80" s="64" t="s">
        <v>180</v>
      </c>
    </row>
    <row r="81" spans="1:17" s="64" customFormat="1" x14ac:dyDescent="0.25">
      <c r="A81" s="64" t="s">
        <v>277</v>
      </c>
      <c r="B81" s="64" t="s">
        <v>181</v>
      </c>
    </row>
    <row r="82" spans="1:17" s="64" customFormat="1" x14ac:dyDescent="0.25"/>
    <row r="83" spans="1:17" s="64" customFormat="1" x14ac:dyDescent="0.25"/>
    <row r="84" spans="1:17" s="64" customFormat="1" x14ac:dyDescent="0.25"/>
    <row r="85" spans="1:17" x14ac:dyDescent="0.25">
      <c r="A85" s="1" t="s">
        <v>182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</row>
    <row r="86" spans="1:17" x14ac:dyDescent="0.25">
      <c r="A86" s="244" t="s">
        <v>183</v>
      </c>
      <c r="B86" s="244"/>
      <c r="C86" s="69"/>
      <c r="D86" s="244" t="s">
        <v>120</v>
      </c>
      <c r="E86" s="244"/>
      <c r="F86" s="64"/>
      <c r="G86" s="244" t="s">
        <v>184</v>
      </c>
      <c r="H86" s="244"/>
      <c r="I86" s="64"/>
      <c r="J86" s="244" t="s">
        <v>185</v>
      </c>
      <c r="K86" s="244"/>
      <c r="L86" s="69"/>
      <c r="M86" s="244" t="s">
        <v>186</v>
      </c>
      <c r="N86" s="244"/>
      <c r="O86" s="64"/>
      <c r="P86" s="244" t="s">
        <v>187</v>
      </c>
      <c r="Q86" s="244"/>
    </row>
    <row r="87" spans="1:17" x14ac:dyDescent="0.25">
      <c r="A87" s="64" t="s">
        <v>89</v>
      </c>
      <c r="B87" s="64" t="s">
        <v>90</v>
      </c>
      <c r="C87" s="64"/>
      <c r="D87" s="64" t="s">
        <v>89</v>
      </c>
      <c r="E87" s="64" t="s">
        <v>90</v>
      </c>
      <c r="F87" s="64"/>
      <c r="G87" s="64" t="s">
        <v>89</v>
      </c>
      <c r="H87" s="64" t="s">
        <v>90</v>
      </c>
      <c r="I87" s="64"/>
      <c r="J87" s="64" t="s">
        <v>89</v>
      </c>
      <c r="K87" s="64" t="s">
        <v>90</v>
      </c>
      <c r="L87" s="64"/>
      <c r="M87" s="64" t="s">
        <v>89</v>
      </c>
      <c r="N87" s="64" t="s">
        <v>90</v>
      </c>
      <c r="O87" s="64"/>
      <c r="P87" s="64" t="s">
        <v>89</v>
      </c>
      <c r="Q87" s="64" t="s">
        <v>90</v>
      </c>
    </row>
    <row r="88" spans="1:17" x14ac:dyDescent="0.25">
      <c r="A88" s="64" t="s">
        <v>124</v>
      </c>
      <c r="B88" s="64" t="s">
        <v>188</v>
      </c>
      <c r="C88" s="64"/>
      <c r="D88" s="64" t="s">
        <v>189</v>
      </c>
      <c r="E88" s="64" t="s">
        <v>190</v>
      </c>
      <c r="F88" s="64"/>
      <c r="G88" s="64" t="s">
        <v>191</v>
      </c>
      <c r="H88" s="64" t="s">
        <v>192</v>
      </c>
      <c r="I88" s="64"/>
      <c r="J88" s="64" t="s">
        <v>124</v>
      </c>
      <c r="K88" s="71">
        <v>1.2</v>
      </c>
      <c r="L88" s="64"/>
      <c r="M88" s="64" t="s">
        <v>124</v>
      </c>
      <c r="N88" s="64" t="s">
        <v>193</v>
      </c>
      <c r="O88" s="64"/>
      <c r="P88" s="64" t="s">
        <v>189</v>
      </c>
      <c r="Q88" s="64" t="s">
        <v>194</v>
      </c>
    </row>
  </sheetData>
  <mergeCells count="12">
    <mergeCell ref="A86:B86"/>
    <mergeCell ref="D86:E86"/>
    <mergeCell ref="G86:H86"/>
    <mergeCell ref="T1:U1"/>
    <mergeCell ref="Q1:R1"/>
    <mergeCell ref="E1:F1"/>
    <mergeCell ref="H1:I1"/>
    <mergeCell ref="K1:L1"/>
    <mergeCell ref="N1:O1"/>
    <mergeCell ref="J86:K86"/>
    <mergeCell ref="M86:N86"/>
    <mergeCell ref="P86:Q8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L46"/>
  <sheetViews>
    <sheetView topLeftCell="A7" zoomScale="85" zoomScaleNormal="85" workbookViewId="0">
      <selection activeCell="C9" sqref="C9"/>
    </sheetView>
  </sheetViews>
  <sheetFormatPr defaultRowHeight="15" x14ac:dyDescent="0.25"/>
  <cols>
    <col min="1" max="1" width="22.42578125" customWidth="1"/>
    <col min="2" max="2" width="15.85546875" customWidth="1"/>
    <col min="3" max="3" width="36" customWidth="1"/>
    <col min="4" max="4" width="11.5703125" customWidth="1"/>
    <col min="5" max="5" width="9.42578125" customWidth="1"/>
    <col min="6" max="6" width="12.140625" customWidth="1"/>
    <col min="7" max="7" width="13.5703125" customWidth="1"/>
    <col min="8" max="11" width="9.42578125" customWidth="1"/>
    <col min="12" max="12" width="12.85546875" customWidth="1"/>
  </cols>
  <sheetData>
    <row r="1" spans="1:12" ht="15.75" thickBot="1" x14ac:dyDescent="0.3">
      <c r="A1" s="179" t="s">
        <v>59</v>
      </c>
      <c r="B1" s="179"/>
      <c r="C1" s="179"/>
      <c r="D1" s="64"/>
      <c r="E1" s="64"/>
      <c r="F1" s="181" t="s">
        <v>60</v>
      </c>
      <c r="G1" s="182"/>
      <c r="H1" s="182"/>
      <c r="I1" s="182"/>
      <c r="J1" s="182"/>
      <c r="K1" s="182"/>
      <c r="L1" s="183"/>
    </row>
    <row r="2" spans="1:12" x14ac:dyDescent="0.25">
      <c r="A2" s="135" t="s">
        <v>5</v>
      </c>
      <c r="B2" s="7">
        <f>'Initial dilution'!C3</f>
        <v>0</v>
      </c>
      <c r="C2" s="7"/>
      <c r="D2" s="64"/>
      <c r="E2" s="64"/>
      <c r="F2" s="1" t="s">
        <v>61</v>
      </c>
      <c r="G2" s="1"/>
      <c r="H2" s="64"/>
      <c r="I2" s="64"/>
      <c r="J2" s="64"/>
      <c r="K2" s="64"/>
      <c r="L2" s="64"/>
    </row>
    <row r="3" spans="1:12" x14ac:dyDescent="0.25">
      <c r="A3" s="136" t="s">
        <v>7</v>
      </c>
      <c r="B3" s="33">
        <f>'Initial dilution'!C4</f>
        <v>0</v>
      </c>
      <c r="C3" s="33"/>
      <c r="D3" s="64"/>
      <c r="E3" s="64"/>
      <c r="F3" s="1" t="s">
        <v>62</v>
      </c>
      <c r="G3" s="1"/>
      <c r="H3" s="64"/>
      <c r="I3" s="64"/>
      <c r="J3" s="64">
        <v>1.5</v>
      </c>
      <c r="K3" s="64"/>
      <c r="L3" s="64"/>
    </row>
    <row r="4" spans="1:12" x14ac:dyDescent="0.25">
      <c r="A4" s="136" t="s">
        <v>63</v>
      </c>
      <c r="B4" s="168"/>
      <c r="C4" s="168"/>
      <c r="D4" s="64"/>
      <c r="E4" s="64"/>
      <c r="F4" s="138" t="s">
        <v>64</v>
      </c>
      <c r="G4" s="136"/>
      <c r="H4" s="191">
        <v>3</v>
      </c>
      <c r="I4" s="191"/>
      <c r="J4" s="172"/>
      <c r="K4" s="64"/>
      <c r="L4" s="64"/>
    </row>
    <row r="5" spans="1:12" ht="15.75" thickBot="1" x14ac:dyDescent="0.3">
      <c r="A5" s="137" t="s">
        <v>11</v>
      </c>
      <c r="B5" s="36">
        <f>'Initial dilution'!C7</f>
        <v>0</v>
      </c>
      <c r="C5" s="36"/>
      <c r="D5" s="64"/>
      <c r="E5" s="64"/>
      <c r="F5" s="1" t="s">
        <v>65</v>
      </c>
      <c r="G5" s="1"/>
      <c r="H5" s="64"/>
      <c r="I5" s="64"/>
      <c r="J5" s="64">
        <v>50</v>
      </c>
      <c r="K5" s="64"/>
      <c r="L5" s="64"/>
    </row>
    <row r="6" spans="1:12" ht="15.75" thickTop="1" x14ac:dyDescent="0.25">
      <c r="A6" s="64" t="s">
        <v>66</v>
      </c>
      <c r="B6" s="64"/>
      <c r="C6" s="64"/>
      <c r="D6" s="64"/>
      <c r="E6" s="64"/>
      <c r="F6" s="1" t="s">
        <v>67</v>
      </c>
      <c r="G6" s="1"/>
      <c r="H6" s="64"/>
      <c r="I6" s="64"/>
      <c r="J6" s="64">
        <v>50</v>
      </c>
      <c r="K6" s="64"/>
      <c r="L6" s="64"/>
    </row>
    <row r="7" spans="1:12" x14ac:dyDescent="0.25">
      <c r="A7" s="64"/>
      <c r="B7" s="64"/>
      <c r="C7" s="64"/>
      <c r="D7" s="64"/>
      <c r="E7" s="64"/>
      <c r="F7" s="179" t="s">
        <v>68</v>
      </c>
      <c r="G7" s="179"/>
      <c r="H7" s="64">
        <v>2</v>
      </c>
      <c r="I7" s="64">
        <v>3</v>
      </c>
      <c r="J7" s="64">
        <v>4</v>
      </c>
      <c r="K7" s="64"/>
      <c r="L7" s="64"/>
    </row>
    <row r="8" spans="1:12" x14ac:dyDescent="0.25">
      <c r="A8" s="7"/>
      <c r="B8" s="7"/>
      <c r="C8" s="7"/>
      <c r="D8" s="7"/>
      <c r="E8" s="7"/>
      <c r="F8" s="7"/>
      <c r="G8" s="7"/>
      <c r="H8" s="7"/>
      <c r="I8" s="7"/>
      <c r="J8" s="64"/>
      <c r="K8" s="64"/>
      <c r="L8" s="64"/>
    </row>
    <row r="9" spans="1:12" ht="14.45" customHeight="1" x14ac:dyDescent="0.25">
      <c r="A9" s="1"/>
      <c r="B9" s="1"/>
      <c r="C9" s="1"/>
      <c r="D9" s="1"/>
      <c r="E9" s="173" t="s">
        <v>307</v>
      </c>
      <c r="F9" s="184" t="s">
        <v>70</v>
      </c>
      <c r="G9" s="185"/>
      <c r="H9" s="186" t="s">
        <v>69</v>
      </c>
      <c r="I9" s="187"/>
      <c r="J9" s="173" t="s">
        <v>71</v>
      </c>
      <c r="K9" s="173" t="s">
        <v>72</v>
      </c>
      <c r="L9" s="188" t="s">
        <v>73</v>
      </c>
    </row>
    <row r="10" spans="1:12" ht="14.45" customHeight="1" x14ac:dyDescent="0.25">
      <c r="A10" s="1"/>
      <c r="B10" s="1"/>
      <c r="C10" s="1"/>
      <c r="D10" s="1"/>
      <c r="E10" s="174"/>
      <c r="F10" s="162"/>
      <c r="G10" s="163"/>
      <c r="H10" s="158"/>
      <c r="I10" s="159"/>
      <c r="J10" s="174"/>
      <c r="K10" s="174"/>
      <c r="L10" s="189"/>
    </row>
    <row r="11" spans="1:12" x14ac:dyDescent="0.25">
      <c r="A11" s="1"/>
      <c r="B11" s="1"/>
      <c r="C11" s="1"/>
      <c r="D11" s="1"/>
      <c r="E11" s="175"/>
      <c r="F11" s="162"/>
      <c r="G11" s="163"/>
      <c r="H11" s="158"/>
      <c r="I11" s="159"/>
      <c r="J11" s="174"/>
      <c r="K11" s="174"/>
      <c r="L11" s="189"/>
    </row>
    <row r="12" spans="1:12" ht="30" customHeight="1" x14ac:dyDescent="0.25">
      <c r="A12" s="139" t="s">
        <v>21</v>
      </c>
      <c r="B12" s="139" t="s">
        <v>22</v>
      </c>
      <c r="C12" s="139" t="s">
        <v>23</v>
      </c>
      <c r="D12" s="139" t="s">
        <v>74</v>
      </c>
      <c r="E12" s="139" t="s">
        <v>75</v>
      </c>
      <c r="F12" s="130" t="s">
        <v>75</v>
      </c>
      <c r="G12" s="130" t="s">
        <v>76</v>
      </c>
      <c r="H12" s="130" t="s">
        <v>77</v>
      </c>
      <c r="I12" s="131" t="s">
        <v>78</v>
      </c>
      <c r="J12" s="175"/>
      <c r="K12" s="175"/>
      <c r="L12" s="190"/>
    </row>
    <row r="13" spans="1:12" x14ac:dyDescent="0.25">
      <c r="A13" s="71">
        <f>'Initial dilution'!$B11</f>
        <v>0</v>
      </c>
      <c r="B13" s="71">
        <f>'Initial dilution'!$C11</f>
        <v>0</v>
      </c>
      <c r="C13" s="71">
        <f>'Initial dilution'!$D11</f>
        <v>0</v>
      </c>
      <c r="D13" s="24">
        <f>'Initial dilution'!$H11</f>
        <v>0</v>
      </c>
      <c r="E13" s="19"/>
      <c r="F13" s="19"/>
      <c r="G13" s="69">
        <f t="shared" ref="G13:G28" si="0">F13*$J$3</f>
        <v>0</v>
      </c>
      <c r="H13" s="40" t="e">
        <f t="shared" ref="H13:H32" si="1">$H$4*$J$5/G13</f>
        <v>#DIV/0!</v>
      </c>
      <c r="I13" s="41" t="e">
        <f t="shared" ref="I13:I28" si="2">$J$5-H13</f>
        <v>#DIV/0!</v>
      </c>
      <c r="J13" s="23" t="e">
        <f t="shared" ref="J13:J32" si="3">D13/MAX($D:$D)</f>
        <v>#DIV/0!</v>
      </c>
      <c r="K13" s="45" t="e">
        <f t="shared" ref="K13:K28" si="4">J13*$J$6</f>
        <v>#DIV/0!</v>
      </c>
      <c r="L13" s="37"/>
    </row>
    <row r="14" spans="1:12" x14ac:dyDescent="0.25">
      <c r="A14" s="71">
        <f>'Initial dilution'!$B12</f>
        <v>0</v>
      </c>
      <c r="B14" s="71">
        <f>'Initial dilution'!$C12</f>
        <v>0</v>
      </c>
      <c r="C14" s="71">
        <f>'Initial dilution'!$D12</f>
        <v>0</v>
      </c>
      <c r="D14" s="10">
        <f>'Initial dilution'!$H12</f>
        <v>0</v>
      </c>
      <c r="E14" s="25"/>
      <c r="F14" s="25"/>
      <c r="G14" s="69">
        <f t="shared" si="0"/>
        <v>0</v>
      </c>
      <c r="H14" s="42" t="e">
        <f t="shared" si="1"/>
        <v>#DIV/0!</v>
      </c>
      <c r="I14" s="41" t="e">
        <f t="shared" si="2"/>
        <v>#DIV/0!</v>
      </c>
      <c r="J14" s="27" t="e">
        <f t="shared" si="3"/>
        <v>#DIV/0!</v>
      </c>
      <c r="K14" s="46" t="e">
        <f t="shared" si="4"/>
        <v>#DIV/0!</v>
      </c>
      <c r="L14" s="37"/>
    </row>
    <row r="15" spans="1:12" x14ac:dyDescent="0.25">
      <c r="A15" s="71">
        <f>'Initial dilution'!$B13</f>
        <v>0</v>
      </c>
      <c r="B15" s="71">
        <f>'Initial dilution'!$C13</f>
        <v>0</v>
      </c>
      <c r="C15" s="71">
        <f>'Initial dilution'!$D13</f>
        <v>0</v>
      </c>
      <c r="D15" s="10">
        <f>'Initial dilution'!$H13</f>
        <v>0</v>
      </c>
      <c r="E15" s="25"/>
      <c r="F15" s="25"/>
      <c r="G15" s="69">
        <f t="shared" si="0"/>
        <v>0</v>
      </c>
      <c r="H15" s="42" t="e">
        <f t="shared" si="1"/>
        <v>#DIV/0!</v>
      </c>
      <c r="I15" s="41" t="e">
        <f t="shared" si="2"/>
        <v>#DIV/0!</v>
      </c>
      <c r="J15" s="27" t="e">
        <f t="shared" si="3"/>
        <v>#DIV/0!</v>
      </c>
      <c r="K15" s="46" t="e">
        <f t="shared" si="4"/>
        <v>#DIV/0!</v>
      </c>
      <c r="L15" s="37"/>
    </row>
    <row r="16" spans="1:12" x14ac:dyDescent="0.25">
      <c r="A16" s="39">
        <f>'Initial dilution'!$B14</f>
        <v>0</v>
      </c>
      <c r="B16" s="39">
        <f>'Initial dilution'!$C14</f>
        <v>0</v>
      </c>
      <c r="C16" s="39">
        <f>'Initial dilution'!$D14</f>
        <v>0</v>
      </c>
      <c r="D16" s="28">
        <f>'Initial dilution'!$H14</f>
        <v>0</v>
      </c>
      <c r="E16" s="29"/>
      <c r="F16" s="29"/>
      <c r="G16" s="32">
        <f t="shared" si="0"/>
        <v>0</v>
      </c>
      <c r="H16" s="43" t="e">
        <f t="shared" si="1"/>
        <v>#DIV/0!</v>
      </c>
      <c r="I16" s="44" t="e">
        <f t="shared" si="2"/>
        <v>#DIV/0!</v>
      </c>
      <c r="J16" s="31" t="e">
        <f t="shared" si="3"/>
        <v>#DIV/0!</v>
      </c>
      <c r="K16" s="47" t="e">
        <f t="shared" si="4"/>
        <v>#DIV/0!</v>
      </c>
      <c r="L16" s="37"/>
    </row>
    <row r="17" spans="1:12" x14ac:dyDescent="0.25">
      <c r="A17" s="71">
        <f>'Initial dilution'!$B15</f>
        <v>0</v>
      </c>
      <c r="B17" s="71">
        <f>'Initial dilution'!$C15</f>
        <v>0</v>
      </c>
      <c r="C17" s="71">
        <f>'Initial dilution'!$D15</f>
        <v>0</v>
      </c>
      <c r="D17" s="24">
        <f>'Initial dilution'!$H15</f>
        <v>0</v>
      </c>
      <c r="E17" s="19"/>
      <c r="F17" s="19"/>
      <c r="G17" s="69">
        <f t="shared" si="0"/>
        <v>0</v>
      </c>
      <c r="H17" s="40" t="e">
        <f t="shared" si="1"/>
        <v>#DIV/0!</v>
      </c>
      <c r="I17" s="41" t="e">
        <f t="shared" si="2"/>
        <v>#DIV/0!</v>
      </c>
      <c r="J17" s="23" t="e">
        <f t="shared" si="3"/>
        <v>#DIV/0!</v>
      </c>
      <c r="K17" s="45" t="e">
        <f t="shared" si="4"/>
        <v>#DIV/0!</v>
      </c>
      <c r="L17" s="37"/>
    </row>
    <row r="18" spans="1:12" x14ac:dyDescent="0.25">
      <c r="A18" s="71">
        <f>'Initial dilution'!$B16</f>
        <v>0</v>
      </c>
      <c r="B18" s="71">
        <f>'Initial dilution'!$C16</f>
        <v>0</v>
      </c>
      <c r="C18" s="71">
        <f>'Initial dilution'!$D16</f>
        <v>0</v>
      </c>
      <c r="D18" s="10">
        <f>'Initial dilution'!$H16</f>
        <v>0</v>
      </c>
      <c r="E18" s="25"/>
      <c r="F18" s="25"/>
      <c r="G18" s="69">
        <f t="shared" si="0"/>
        <v>0</v>
      </c>
      <c r="H18" s="42" t="e">
        <f t="shared" si="1"/>
        <v>#DIV/0!</v>
      </c>
      <c r="I18" s="41" t="e">
        <f t="shared" si="2"/>
        <v>#DIV/0!</v>
      </c>
      <c r="J18" s="27" t="e">
        <f t="shared" si="3"/>
        <v>#DIV/0!</v>
      </c>
      <c r="K18" s="46" t="e">
        <f t="shared" si="4"/>
        <v>#DIV/0!</v>
      </c>
      <c r="L18" s="37"/>
    </row>
    <row r="19" spans="1:12" x14ac:dyDescent="0.25">
      <c r="A19" s="71">
        <f>'Initial dilution'!$B17</f>
        <v>0</v>
      </c>
      <c r="B19" s="71">
        <f>'Initial dilution'!$C17</f>
        <v>0</v>
      </c>
      <c r="C19" s="71">
        <f>'Initial dilution'!$D17</f>
        <v>0</v>
      </c>
      <c r="D19" s="10">
        <f>'Initial dilution'!$H17</f>
        <v>0</v>
      </c>
      <c r="E19" s="25"/>
      <c r="F19" s="25"/>
      <c r="G19" s="69">
        <f t="shared" si="0"/>
        <v>0</v>
      </c>
      <c r="H19" s="42" t="e">
        <f t="shared" si="1"/>
        <v>#DIV/0!</v>
      </c>
      <c r="I19" s="41" t="e">
        <f t="shared" si="2"/>
        <v>#DIV/0!</v>
      </c>
      <c r="J19" s="27" t="e">
        <f t="shared" si="3"/>
        <v>#DIV/0!</v>
      </c>
      <c r="K19" s="46" t="e">
        <f t="shared" si="4"/>
        <v>#DIV/0!</v>
      </c>
      <c r="L19" s="37"/>
    </row>
    <row r="20" spans="1:12" x14ac:dyDescent="0.25">
      <c r="A20" s="39">
        <f>'Initial dilution'!$B18</f>
        <v>0</v>
      </c>
      <c r="B20" s="39">
        <f>'Initial dilution'!$C18</f>
        <v>0</v>
      </c>
      <c r="C20" s="39">
        <f>'Initial dilution'!$D18</f>
        <v>0</v>
      </c>
      <c r="D20" s="28">
        <f>'Initial dilution'!$H18</f>
        <v>0</v>
      </c>
      <c r="E20" s="29"/>
      <c r="F20" s="29"/>
      <c r="G20" s="32">
        <f t="shared" si="0"/>
        <v>0</v>
      </c>
      <c r="H20" s="43" t="e">
        <f t="shared" si="1"/>
        <v>#DIV/0!</v>
      </c>
      <c r="I20" s="44" t="e">
        <f t="shared" si="2"/>
        <v>#DIV/0!</v>
      </c>
      <c r="J20" s="31" t="e">
        <f t="shared" si="3"/>
        <v>#DIV/0!</v>
      </c>
      <c r="K20" s="47" t="e">
        <f t="shared" si="4"/>
        <v>#DIV/0!</v>
      </c>
      <c r="L20" s="37"/>
    </row>
    <row r="21" spans="1:12" x14ac:dyDescent="0.25">
      <c r="A21" s="71">
        <f>'Initial dilution'!$B19</f>
        <v>0</v>
      </c>
      <c r="B21" s="71">
        <f>'Initial dilution'!$C19</f>
        <v>0</v>
      </c>
      <c r="C21" s="71">
        <f>'Initial dilution'!$D19</f>
        <v>0</v>
      </c>
      <c r="D21" s="24">
        <f>'Initial dilution'!$H19</f>
        <v>0</v>
      </c>
      <c r="E21" s="19"/>
      <c r="F21" s="19"/>
      <c r="G21" s="69">
        <f t="shared" si="0"/>
        <v>0</v>
      </c>
      <c r="H21" s="40" t="e">
        <f t="shared" si="1"/>
        <v>#DIV/0!</v>
      </c>
      <c r="I21" s="41" t="e">
        <f t="shared" si="2"/>
        <v>#DIV/0!</v>
      </c>
      <c r="J21" s="23" t="e">
        <f t="shared" si="3"/>
        <v>#DIV/0!</v>
      </c>
      <c r="K21" s="45" t="e">
        <f t="shared" si="4"/>
        <v>#DIV/0!</v>
      </c>
      <c r="L21" s="37"/>
    </row>
    <row r="22" spans="1:12" x14ac:dyDescent="0.25">
      <c r="A22" s="71">
        <f>'Initial dilution'!$B20</f>
        <v>0</v>
      </c>
      <c r="B22" s="71">
        <f>'Initial dilution'!$C20</f>
        <v>0</v>
      </c>
      <c r="C22" s="71">
        <f>'Initial dilution'!$D20</f>
        <v>0</v>
      </c>
      <c r="D22" s="10">
        <f>'Initial dilution'!$H20</f>
        <v>0</v>
      </c>
      <c r="E22" s="25"/>
      <c r="F22" s="25"/>
      <c r="G22" s="69">
        <f t="shared" si="0"/>
        <v>0</v>
      </c>
      <c r="H22" s="42" t="e">
        <f t="shared" si="1"/>
        <v>#DIV/0!</v>
      </c>
      <c r="I22" s="41" t="e">
        <f t="shared" si="2"/>
        <v>#DIV/0!</v>
      </c>
      <c r="J22" s="27" t="e">
        <f t="shared" si="3"/>
        <v>#DIV/0!</v>
      </c>
      <c r="K22" s="46" t="e">
        <f t="shared" si="4"/>
        <v>#DIV/0!</v>
      </c>
      <c r="L22" s="37"/>
    </row>
    <row r="23" spans="1:12" x14ac:dyDescent="0.25">
      <c r="A23" s="71">
        <f>'Initial dilution'!$B21</f>
        <v>0</v>
      </c>
      <c r="B23" s="71">
        <f>'Initial dilution'!$C21</f>
        <v>0</v>
      </c>
      <c r="C23" s="71">
        <f>'Initial dilution'!$D21</f>
        <v>0</v>
      </c>
      <c r="D23" s="10">
        <f>'Initial dilution'!$H21</f>
        <v>0</v>
      </c>
      <c r="E23" s="25"/>
      <c r="F23" s="25"/>
      <c r="G23" s="69">
        <f t="shared" si="0"/>
        <v>0</v>
      </c>
      <c r="H23" s="42" t="e">
        <f t="shared" si="1"/>
        <v>#DIV/0!</v>
      </c>
      <c r="I23" s="41" t="e">
        <f t="shared" si="2"/>
        <v>#DIV/0!</v>
      </c>
      <c r="J23" s="27" t="e">
        <f t="shared" si="3"/>
        <v>#DIV/0!</v>
      </c>
      <c r="K23" s="46" t="e">
        <f t="shared" si="4"/>
        <v>#DIV/0!</v>
      </c>
      <c r="L23" s="37"/>
    </row>
    <row r="24" spans="1:12" x14ac:dyDescent="0.25">
      <c r="A24" s="39">
        <f>'Initial dilution'!$B22</f>
        <v>0</v>
      </c>
      <c r="B24" s="39">
        <f>'Initial dilution'!$C22</f>
        <v>0</v>
      </c>
      <c r="C24" s="39">
        <f>'Initial dilution'!$D22</f>
        <v>0</v>
      </c>
      <c r="D24" s="28">
        <f>'Initial dilution'!$H22</f>
        <v>0</v>
      </c>
      <c r="E24" s="29"/>
      <c r="F24" s="29"/>
      <c r="G24" s="32">
        <f t="shared" si="0"/>
        <v>0</v>
      </c>
      <c r="H24" s="43" t="e">
        <f t="shared" si="1"/>
        <v>#DIV/0!</v>
      </c>
      <c r="I24" s="44" t="e">
        <f t="shared" si="2"/>
        <v>#DIV/0!</v>
      </c>
      <c r="J24" s="31" t="e">
        <f t="shared" si="3"/>
        <v>#DIV/0!</v>
      </c>
      <c r="K24" s="47" t="e">
        <f t="shared" si="4"/>
        <v>#DIV/0!</v>
      </c>
      <c r="L24" s="37"/>
    </row>
    <row r="25" spans="1:12" x14ac:dyDescent="0.25">
      <c r="A25" s="71">
        <f>'Initial dilution'!$B23</f>
        <v>0</v>
      </c>
      <c r="B25" s="71">
        <f>'Initial dilution'!$C23</f>
        <v>0</v>
      </c>
      <c r="C25" s="71">
        <f>'Initial dilution'!$D23</f>
        <v>0</v>
      </c>
      <c r="D25" s="24">
        <f>'Initial dilution'!$H23</f>
        <v>0</v>
      </c>
      <c r="E25" s="19"/>
      <c r="F25" s="19"/>
      <c r="G25" s="69">
        <f t="shared" si="0"/>
        <v>0</v>
      </c>
      <c r="H25" s="40" t="e">
        <f t="shared" si="1"/>
        <v>#DIV/0!</v>
      </c>
      <c r="I25" s="41" t="e">
        <f t="shared" si="2"/>
        <v>#DIV/0!</v>
      </c>
      <c r="J25" s="23" t="e">
        <f t="shared" si="3"/>
        <v>#DIV/0!</v>
      </c>
      <c r="K25" s="45" t="e">
        <f t="shared" si="4"/>
        <v>#DIV/0!</v>
      </c>
      <c r="L25" s="37"/>
    </row>
    <row r="26" spans="1:12" x14ac:dyDescent="0.25">
      <c r="A26" s="71">
        <f>'Initial dilution'!$B24</f>
        <v>0</v>
      </c>
      <c r="B26" s="71">
        <f>'Initial dilution'!$C24</f>
        <v>0</v>
      </c>
      <c r="C26" s="71">
        <f>'Initial dilution'!$D24</f>
        <v>0</v>
      </c>
      <c r="D26" s="10">
        <f>'Initial dilution'!$H24</f>
        <v>0</v>
      </c>
      <c r="E26" s="25"/>
      <c r="F26" s="25"/>
      <c r="G26" s="69">
        <f t="shared" si="0"/>
        <v>0</v>
      </c>
      <c r="H26" s="42" t="e">
        <f t="shared" si="1"/>
        <v>#DIV/0!</v>
      </c>
      <c r="I26" s="41" t="e">
        <f t="shared" si="2"/>
        <v>#DIV/0!</v>
      </c>
      <c r="J26" s="27" t="e">
        <f t="shared" si="3"/>
        <v>#DIV/0!</v>
      </c>
      <c r="K26" s="46" t="e">
        <f t="shared" si="4"/>
        <v>#DIV/0!</v>
      </c>
      <c r="L26" s="37"/>
    </row>
    <row r="27" spans="1:12" x14ac:dyDescent="0.25">
      <c r="A27" s="71">
        <f>'Initial dilution'!$B25</f>
        <v>0</v>
      </c>
      <c r="B27" s="71">
        <f>'Initial dilution'!$C25</f>
        <v>0</v>
      </c>
      <c r="C27" s="71">
        <f>'Initial dilution'!$D25</f>
        <v>0</v>
      </c>
      <c r="D27" s="10">
        <f>'Initial dilution'!$H25</f>
        <v>0</v>
      </c>
      <c r="E27" s="25"/>
      <c r="F27" s="25"/>
      <c r="G27" s="69">
        <f t="shared" si="0"/>
        <v>0</v>
      </c>
      <c r="H27" s="42" t="e">
        <f t="shared" si="1"/>
        <v>#DIV/0!</v>
      </c>
      <c r="I27" s="41" t="e">
        <f t="shared" si="2"/>
        <v>#DIV/0!</v>
      </c>
      <c r="J27" s="27" t="e">
        <f t="shared" si="3"/>
        <v>#DIV/0!</v>
      </c>
      <c r="K27" s="46" t="e">
        <f t="shared" si="4"/>
        <v>#DIV/0!</v>
      </c>
      <c r="L27" s="37"/>
    </row>
    <row r="28" spans="1:12" x14ac:dyDescent="0.25">
      <c r="A28" s="39">
        <f>'Initial dilution'!$B26</f>
        <v>0</v>
      </c>
      <c r="B28" s="39">
        <f>'Initial dilution'!$C26</f>
        <v>0</v>
      </c>
      <c r="C28" s="39">
        <f>'Initial dilution'!$D26</f>
        <v>0</v>
      </c>
      <c r="D28" s="28">
        <f>'Initial dilution'!$H26</f>
        <v>0</v>
      </c>
      <c r="E28" s="29"/>
      <c r="F28" s="29"/>
      <c r="G28" s="32">
        <f t="shared" si="0"/>
        <v>0</v>
      </c>
      <c r="H28" s="43" t="e">
        <f t="shared" si="1"/>
        <v>#DIV/0!</v>
      </c>
      <c r="I28" s="44" t="e">
        <f t="shared" si="2"/>
        <v>#DIV/0!</v>
      </c>
      <c r="J28" s="31" t="e">
        <f t="shared" si="3"/>
        <v>#DIV/0!</v>
      </c>
      <c r="K28" s="47" t="e">
        <f t="shared" si="4"/>
        <v>#DIV/0!</v>
      </c>
      <c r="L28" s="37"/>
    </row>
    <row r="29" spans="1:12" x14ac:dyDescent="0.25">
      <c r="A29" s="71">
        <f>'Initial dilution'!$B27</f>
        <v>0</v>
      </c>
      <c r="B29" s="71">
        <f>'Initial dilution'!$C27</f>
        <v>0</v>
      </c>
      <c r="C29" s="71">
        <f>'Initial dilution'!$D27</f>
        <v>0</v>
      </c>
      <c r="D29" s="24">
        <f>'Initial dilution'!$H27</f>
        <v>0</v>
      </c>
      <c r="E29" s="19"/>
      <c r="F29" s="19"/>
      <c r="G29" s="69">
        <f t="shared" ref="G29:G32" si="5">F29*$J$3</f>
        <v>0</v>
      </c>
      <c r="H29" s="40" t="e">
        <f t="shared" si="1"/>
        <v>#DIV/0!</v>
      </c>
      <c r="I29" s="41" t="e">
        <f t="shared" ref="I29:I32" si="6">$J$5-H29</f>
        <v>#DIV/0!</v>
      </c>
      <c r="J29" s="23" t="e">
        <f t="shared" si="3"/>
        <v>#DIV/0!</v>
      </c>
      <c r="K29" s="45" t="e">
        <f t="shared" ref="K29:K32" si="7">J29*$J$6</f>
        <v>#DIV/0!</v>
      </c>
      <c r="L29" s="37"/>
    </row>
    <row r="30" spans="1:12" x14ac:dyDescent="0.25">
      <c r="A30" s="71">
        <f>'Initial dilution'!$B28</f>
        <v>0</v>
      </c>
      <c r="B30" s="71">
        <f>'Initial dilution'!$C28</f>
        <v>0</v>
      </c>
      <c r="C30" s="71">
        <f>'Initial dilution'!$D28</f>
        <v>0</v>
      </c>
      <c r="D30" s="10">
        <f>'Initial dilution'!$H28</f>
        <v>0</v>
      </c>
      <c r="E30" s="25"/>
      <c r="F30" s="25"/>
      <c r="G30" s="69">
        <f t="shared" si="5"/>
        <v>0</v>
      </c>
      <c r="H30" s="42" t="e">
        <f t="shared" si="1"/>
        <v>#DIV/0!</v>
      </c>
      <c r="I30" s="41" t="e">
        <f t="shared" si="6"/>
        <v>#DIV/0!</v>
      </c>
      <c r="J30" s="27" t="e">
        <f t="shared" si="3"/>
        <v>#DIV/0!</v>
      </c>
      <c r="K30" s="46" t="e">
        <f t="shared" si="7"/>
        <v>#DIV/0!</v>
      </c>
      <c r="L30" s="37"/>
    </row>
    <row r="31" spans="1:12" x14ac:dyDescent="0.25">
      <c r="A31" s="71">
        <f>'Initial dilution'!$B29</f>
        <v>0</v>
      </c>
      <c r="B31" s="71">
        <f>'Initial dilution'!$C29</f>
        <v>0</v>
      </c>
      <c r="C31" s="71">
        <f>'Initial dilution'!$D29</f>
        <v>0</v>
      </c>
      <c r="D31" s="10">
        <f>'Initial dilution'!$H29</f>
        <v>0</v>
      </c>
      <c r="E31" s="25"/>
      <c r="F31" s="25"/>
      <c r="G31" s="69">
        <f t="shared" si="5"/>
        <v>0</v>
      </c>
      <c r="H31" s="42" t="e">
        <f t="shared" si="1"/>
        <v>#DIV/0!</v>
      </c>
      <c r="I31" s="41" t="e">
        <f t="shared" si="6"/>
        <v>#DIV/0!</v>
      </c>
      <c r="J31" s="27" t="e">
        <f t="shared" si="3"/>
        <v>#DIV/0!</v>
      </c>
      <c r="K31" s="46" t="e">
        <f t="shared" si="7"/>
        <v>#DIV/0!</v>
      </c>
      <c r="L31" s="37"/>
    </row>
    <row r="32" spans="1:12" x14ac:dyDescent="0.25">
      <c r="A32" s="39">
        <f>'Initial dilution'!$B30</f>
        <v>0</v>
      </c>
      <c r="B32" s="39">
        <f>'Initial dilution'!$C30</f>
        <v>0</v>
      </c>
      <c r="C32" s="39">
        <f>'Initial dilution'!$D30</f>
        <v>0</v>
      </c>
      <c r="D32" s="28">
        <f>'Initial dilution'!$H30</f>
        <v>0</v>
      </c>
      <c r="E32" s="29"/>
      <c r="F32" s="29"/>
      <c r="G32" s="32">
        <f t="shared" si="5"/>
        <v>0</v>
      </c>
      <c r="H32" s="43" t="e">
        <f t="shared" si="1"/>
        <v>#DIV/0!</v>
      </c>
      <c r="I32" s="44" t="e">
        <f t="shared" si="6"/>
        <v>#DIV/0!</v>
      </c>
      <c r="J32" s="31" t="e">
        <f t="shared" si="3"/>
        <v>#DIV/0!</v>
      </c>
      <c r="K32" s="47" t="e">
        <f t="shared" si="7"/>
        <v>#DIV/0!</v>
      </c>
      <c r="L32" s="37"/>
    </row>
    <row r="33" spans="1:11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0"/>
    </row>
    <row r="34" spans="1:11" x14ac:dyDescent="0.25">
      <c r="A34" s="64"/>
      <c r="B34" s="64"/>
      <c r="C34" s="2" t="s">
        <v>79</v>
      </c>
      <c r="D34" s="69">
        <f>SUM($D$13:$D$32)</f>
        <v>0</v>
      </c>
      <c r="E34" s="64"/>
      <c r="F34" s="64"/>
      <c r="G34" s="64"/>
      <c r="H34" s="64"/>
      <c r="I34" s="64"/>
      <c r="J34" s="64"/>
      <c r="K34" s="64"/>
    </row>
    <row r="35" spans="1:11" x14ac:dyDescent="0.25">
      <c r="A35" s="64" t="s">
        <v>80</v>
      </c>
      <c r="B35" s="2"/>
      <c r="C35" s="69"/>
      <c r="D35" s="64"/>
      <c r="E35" s="64"/>
      <c r="F35" s="64"/>
      <c r="G35" s="64"/>
      <c r="H35" s="64"/>
      <c r="I35" s="64"/>
      <c r="J35" s="64"/>
      <c r="K35" s="64"/>
    </row>
    <row r="37" spans="1:11" x14ac:dyDescent="0.25">
      <c r="A37" s="64" t="s">
        <v>47</v>
      </c>
      <c r="B37" s="64"/>
      <c r="C37" s="64"/>
      <c r="D37" s="64"/>
      <c r="E37" s="64"/>
      <c r="F37" s="64"/>
      <c r="G37" s="35"/>
      <c r="H37" s="33"/>
      <c r="I37" s="37" t="s">
        <v>81</v>
      </c>
      <c r="J37" s="37" t="s">
        <v>82</v>
      </c>
      <c r="K37" s="64"/>
    </row>
    <row r="38" spans="1:11" x14ac:dyDescent="0.25">
      <c r="A38" s="4"/>
      <c r="B38" s="4"/>
      <c r="C38" s="4"/>
      <c r="D38" s="4"/>
      <c r="E38" s="64"/>
      <c r="F38" s="64"/>
      <c r="G38" s="34" t="s">
        <v>83</v>
      </c>
      <c r="H38" s="64"/>
      <c r="I38" s="72"/>
      <c r="J38" s="72"/>
      <c r="K38" s="64"/>
    </row>
    <row r="39" spans="1:11" x14ac:dyDescent="0.25">
      <c r="A39" s="4"/>
      <c r="B39" s="4"/>
      <c r="C39" s="4"/>
      <c r="D39" s="4"/>
      <c r="E39" s="64"/>
      <c r="F39" s="64"/>
      <c r="G39" s="11" t="s">
        <v>84</v>
      </c>
      <c r="H39" s="64"/>
      <c r="I39" s="72"/>
      <c r="J39" s="72"/>
      <c r="K39" s="64"/>
    </row>
    <row r="40" spans="1:11" x14ac:dyDescent="0.25">
      <c r="A40" s="4"/>
      <c r="B40" s="4"/>
      <c r="C40" s="4"/>
      <c r="D40" s="4"/>
      <c r="E40" s="64"/>
      <c r="F40" s="64"/>
      <c r="G40" s="12" t="s">
        <v>85</v>
      </c>
      <c r="H40" s="7"/>
      <c r="I40" s="72"/>
      <c r="J40" s="72"/>
      <c r="K40" s="64"/>
    </row>
    <row r="41" spans="1:11" x14ac:dyDescent="0.25">
      <c r="A41" s="4"/>
      <c r="B41" s="4"/>
      <c r="C41" s="4"/>
      <c r="D41" s="4"/>
      <c r="E41" s="64"/>
      <c r="F41" s="64"/>
      <c r="G41" s="64"/>
      <c r="H41" s="64"/>
      <c r="I41" s="64"/>
      <c r="J41" s="64"/>
      <c r="K41" s="64"/>
    </row>
    <row r="42" spans="1:11" x14ac:dyDescent="0.25">
      <c r="A42" s="4"/>
      <c r="B42" s="4"/>
      <c r="C42" s="4"/>
      <c r="D42" s="4"/>
      <c r="E42" s="64"/>
      <c r="F42" s="64"/>
      <c r="G42" s="176" t="s">
        <v>86</v>
      </c>
      <c r="H42" s="177"/>
      <c r="I42" s="178"/>
      <c r="J42" s="178"/>
      <c r="K42" s="64"/>
    </row>
    <row r="43" spans="1:11" x14ac:dyDescent="0.25">
      <c r="A43" s="4"/>
      <c r="B43" s="4"/>
      <c r="C43" s="4"/>
      <c r="D43" s="4"/>
      <c r="E43" s="64"/>
      <c r="F43" s="64"/>
      <c r="G43" s="35" t="s">
        <v>87</v>
      </c>
      <c r="H43" s="38"/>
      <c r="I43" s="180">
        <v>1000</v>
      </c>
      <c r="J43" s="180"/>
      <c r="K43" s="64"/>
    </row>
    <row r="44" spans="1:11" x14ac:dyDescent="0.25">
      <c r="A44" s="4"/>
      <c r="B44" s="4"/>
      <c r="C44" s="4"/>
      <c r="D44" s="4"/>
      <c r="E44" s="64"/>
      <c r="F44" s="64"/>
      <c r="G44" s="35" t="s">
        <v>88</v>
      </c>
      <c r="H44" s="38"/>
      <c r="I44" s="166">
        <v>0.86</v>
      </c>
      <c r="J44" s="167"/>
      <c r="K44" s="64"/>
    </row>
    <row r="45" spans="1:11" x14ac:dyDescent="0.25">
      <c r="A45" s="4"/>
      <c r="B45" s="4"/>
      <c r="C45" s="4"/>
      <c r="D45" s="4"/>
      <c r="E45" s="64"/>
      <c r="F45" s="64"/>
      <c r="G45" s="35" t="s">
        <v>89</v>
      </c>
      <c r="H45" s="38"/>
      <c r="I45" s="169">
        <v>0.83</v>
      </c>
      <c r="J45" s="170"/>
      <c r="K45" s="64"/>
    </row>
    <row r="46" spans="1:11" x14ac:dyDescent="0.25">
      <c r="A46" s="4"/>
      <c r="B46" s="4"/>
      <c r="C46" s="4"/>
      <c r="D46" s="4"/>
      <c r="E46" s="64"/>
      <c r="F46" s="64"/>
      <c r="G46" s="35" t="s">
        <v>90</v>
      </c>
      <c r="H46" s="38"/>
      <c r="I46" s="171">
        <v>12433</v>
      </c>
      <c r="J46" s="172"/>
      <c r="K46" s="64"/>
    </row>
  </sheetData>
  <mergeCells count="16">
    <mergeCell ref="A1:C1"/>
    <mergeCell ref="F1:L1"/>
    <mergeCell ref="F9:G11"/>
    <mergeCell ref="H9:I11"/>
    <mergeCell ref="J9:J12"/>
    <mergeCell ref="K9:K12"/>
    <mergeCell ref="L9:L12"/>
    <mergeCell ref="H4:J4"/>
    <mergeCell ref="I44:J44"/>
    <mergeCell ref="B4:C4"/>
    <mergeCell ref="I45:J45"/>
    <mergeCell ref="I46:J46"/>
    <mergeCell ref="E9:E11"/>
    <mergeCell ref="G42:J42"/>
    <mergeCell ref="F7:G7"/>
    <mergeCell ref="I43:J43"/>
  </mergeCells>
  <dataValidations count="2">
    <dataValidation type="list" allowBlank="1" showInputMessage="1" sqref="L13:L32" xr:uid="{00000000-0002-0000-0100-000000000000}">
      <formula1>"Machine failure, Low coverage, Concentration lost during clean-up, Contamination"</formula1>
    </dataValidation>
    <dataValidation type="list" allowBlank="1" showInputMessage="1" sqref="H4" xr:uid="{00000000-0002-0000-0100-000001000000}">
      <formula1>$H$7:$J$7</formula1>
    </dataValidation>
  </dataValidations>
  <pageMargins left="0.7" right="0.7" top="0.75" bottom="0.75" header="0.3" footer="0.3"/>
  <pageSetup scale="64" orientation="landscape" r:id="rId1"/>
  <headerFooter>
    <oddHeader>&amp;C&amp;"-,Bold"Nextera XT Library Workbook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DEFE-9559-44A9-A058-2918D9F0870E}">
  <dimension ref="A1:Q134"/>
  <sheetViews>
    <sheetView zoomScale="69" zoomScaleNormal="69" workbookViewId="0">
      <pane ySplit="16" topLeftCell="A17" activePane="bottomLeft" state="frozen"/>
      <selection pane="bottomLeft" activeCell="F24" sqref="F24"/>
    </sheetView>
  </sheetViews>
  <sheetFormatPr defaultColWidth="19.5703125" defaultRowHeight="15" x14ac:dyDescent="0.25"/>
  <cols>
    <col min="1" max="1" width="20.5703125" style="100" customWidth="1"/>
    <col min="2" max="2" width="22" style="100" bestFit="1" customWidth="1"/>
    <col min="3" max="3" width="14.5703125" style="100" customWidth="1"/>
    <col min="4" max="4" width="16" style="100" customWidth="1"/>
    <col min="5" max="5" width="13.5703125" style="100" customWidth="1"/>
    <col min="6" max="6" width="20.85546875" style="100" bestFit="1" customWidth="1"/>
    <col min="7" max="7" width="16.42578125" style="100" customWidth="1"/>
    <col min="8" max="8" width="15.42578125" style="100" customWidth="1"/>
    <col min="9" max="9" width="25.42578125" style="100" bestFit="1" customWidth="1"/>
    <col min="10" max="10" width="23.42578125" style="100" customWidth="1"/>
    <col min="11" max="16384" width="19.5703125" style="100"/>
  </cols>
  <sheetData>
    <row r="1" spans="1:17" s="64" customFormat="1" x14ac:dyDescent="0.25">
      <c r="A1" s="109" t="s">
        <v>3</v>
      </c>
      <c r="B1" s="101"/>
      <c r="L1" s="192" t="s">
        <v>1</v>
      </c>
      <c r="M1" s="192"/>
      <c r="N1" s="192"/>
      <c r="O1" s="192"/>
    </row>
    <row r="2" spans="1:17" s="64" customFormat="1" ht="15" customHeight="1" x14ac:dyDescent="0.25">
      <c r="A2" s="109" t="s">
        <v>117</v>
      </c>
      <c r="B2" s="101"/>
      <c r="L2" s="193" t="s">
        <v>118</v>
      </c>
      <c r="M2" s="193"/>
      <c r="N2" s="193"/>
      <c r="O2" s="193"/>
      <c r="P2" s="84"/>
      <c r="Q2" s="84"/>
    </row>
    <row r="3" spans="1:17" s="64" customFormat="1" ht="18" customHeight="1" x14ac:dyDescent="0.25">
      <c r="A3" s="109" t="s">
        <v>119</v>
      </c>
      <c r="B3" s="101" t="str">
        <f>'Initial dilution'!C5</f>
        <v>500c v2</v>
      </c>
      <c r="L3" s="193"/>
      <c r="M3" s="193"/>
      <c r="N3" s="193"/>
      <c r="O3" s="193"/>
      <c r="P3" s="84"/>
      <c r="Q3" s="84"/>
    </row>
    <row r="4" spans="1:17" s="64" customFormat="1" ht="15" customHeight="1" thickBot="1" x14ac:dyDescent="0.3">
      <c r="A4" s="3"/>
      <c r="L4" s="194" t="s">
        <v>291</v>
      </c>
      <c r="M4" s="195"/>
      <c r="N4" s="195"/>
      <c r="O4" s="195"/>
      <c r="P4" s="84"/>
      <c r="Q4" s="84"/>
    </row>
    <row r="5" spans="1:17" s="64" customFormat="1" ht="19.5" customHeight="1" thickBot="1" x14ac:dyDescent="0.3">
      <c r="A5" s="3"/>
      <c r="C5" s="196" t="s">
        <v>292</v>
      </c>
      <c r="D5" s="197"/>
      <c r="E5" s="200" t="s">
        <v>293</v>
      </c>
      <c r="F5" s="201"/>
      <c r="G5" s="202"/>
      <c r="H5" s="206" t="s">
        <v>88</v>
      </c>
      <c r="I5" s="74"/>
      <c r="L5" s="195"/>
      <c r="M5" s="195"/>
      <c r="N5" s="195"/>
      <c r="O5" s="195"/>
      <c r="P5" s="84"/>
      <c r="Q5" s="84"/>
    </row>
    <row r="6" spans="1:17" s="64" customFormat="1" ht="15.75" customHeight="1" x14ac:dyDescent="0.25">
      <c r="A6" s="85"/>
      <c r="B6" s="86"/>
      <c r="C6" s="198"/>
      <c r="D6" s="199"/>
      <c r="E6" s="203"/>
      <c r="F6" s="204"/>
      <c r="G6" s="205"/>
      <c r="H6" s="207"/>
      <c r="I6" s="208" t="s">
        <v>122</v>
      </c>
      <c r="L6" s="210" t="s">
        <v>294</v>
      </c>
      <c r="M6" s="210"/>
      <c r="N6" s="210"/>
      <c r="O6" s="210"/>
    </row>
    <row r="7" spans="1:17" s="64" customFormat="1" ht="15.75" customHeight="1" x14ac:dyDescent="0.25">
      <c r="A7" s="85"/>
      <c r="B7" s="86"/>
      <c r="C7" s="110" t="s">
        <v>295</v>
      </c>
      <c r="D7" s="111" t="s">
        <v>121</v>
      </c>
      <c r="E7" s="110" t="s">
        <v>296</v>
      </c>
      <c r="F7" s="112" t="s">
        <v>297</v>
      </c>
      <c r="G7" s="111" t="s">
        <v>298</v>
      </c>
      <c r="H7" s="207"/>
      <c r="I7" s="209"/>
      <c r="L7" s="210"/>
      <c r="M7" s="210"/>
      <c r="N7" s="210"/>
      <c r="O7" s="210"/>
      <c r="P7" s="84"/>
      <c r="Q7" s="84"/>
    </row>
    <row r="8" spans="1:17" s="64" customFormat="1" ht="15.75" customHeight="1" thickBot="1" x14ac:dyDescent="0.3">
      <c r="A8" s="87"/>
      <c r="B8" s="88"/>
      <c r="C8" s="113" t="s">
        <v>299</v>
      </c>
      <c r="D8" s="114" t="s">
        <v>123</v>
      </c>
      <c r="E8" s="115">
        <v>70</v>
      </c>
      <c r="F8" s="116">
        <v>75</v>
      </c>
      <c r="G8" s="117">
        <v>80</v>
      </c>
      <c r="H8" s="118" t="s">
        <v>124</v>
      </c>
      <c r="I8" s="209"/>
      <c r="L8" s="211" t="s">
        <v>300</v>
      </c>
      <c r="M8" s="212"/>
      <c r="N8" s="212"/>
      <c r="O8" s="213"/>
      <c r="P8" s="84"/>
      <c r="Q8" s="84"/>
    </row>
    <row r="9" spans="1:17" s="64" customFormat="1" ht="24" customHeight="1" thickBot="1" x14ac:dyDescent="0.3">
      <c r="A9" s="89"/>
      <c r="B9" s="140" t="s">
        <v>301</v>
      </c>
      <c r="C9" s="217"/>
      <c r="D9" s="218"/>
      <c r="E9" s="220"/>
      <c r="F9" s="221"/>
      <c r="G9" s="222"/>
      <c r="H9" s="102"/>
      <c r="I9" s="103"/>
      <c r="L9" s="214"/>
      <c r="M9" s="215"/>
      <c r="N9" s="215"/>
      <c r="O9" s="216"/>
      <c r="P9" s="84"/>
      <c r="Q9" s="84"/>
    </row>
    <row r="10" spans="1:17" s="64" customFormat="1" ht="15.75" thickBot="1" x14ac:dyDescent="0.3">
      <c r="A10" s="90"/>
      <c r="B10" s="91"/>
      <c r="C10" s="91"/>
      <c r="D10" s="91"/>
      <c r="E10" s="91"/>
      <c r="L10" s="223" t="s">
        <v>302</v>
      </c>
      <c r="M10" s="224"/>
      <c r="N10" s="224"/>
      <c r="O10" s="225"/>
      <c r="P10" s="84"/>
      <c r="Q10" s="84"/>
    </row>
    <row r="11" spans="1:17" s="75" customFormat="1" ht="30" x14ac:dyDescent="0.25">
      <c r="A11" s="229" t="s">
        <v>125</v>
      </c>
      <c r="B11" s="107" t="s">
        <v>126</v>
      </c>
      <c r="C11" s="107" t="s">
        <v>127</v>
      </c>
      <c r="D11" s="107" t="s">
        <v>128</v>
      </c>
      <c r="E11" s="108" t="s">
        <v>129</v>
      </c>
      <c r="F11" s="108" t="s">
        <v>303</v>
      </c>
      <c r="G11" s="64"/>
      <c r="I11" s="84"/>
      <c r="J11" s="84"/>
      <c r="K11" s="84"/>
      <c r="L11" s="226"/>
      <c r="M11" s="227"/>
      <c r="N11" s="227"/>
      <c r="O11" s="228"/>
    </row>
    <row r="12" spans="1:17" s="75" customFormat="1" ht="15.75" thickBot="1" x14ac:dyDescent="0.3">
      <c r="A12" s="230"/>
      <c r="B12" s="232" t="s">
        <v>131</v>
      </c>
      <c r="C12" s="232" t="s">
        <v>132</v>
      </c>
      <c r="D12" s="232" t="s">
        <v>130</v>
      </c>
      <c r="E12" s="234" t="s">
        <v>130</v>
      </c>
      <c r="F12" s="236" t="s">
        <v>131</v>
      </c>
      <c r="H12" s="84"/>
      <c r="I12" s="84"/>
      <c r="J12" s="84"/>
      <c r="K12" s="84"/>
      <c r="L12" s="84"/>
      <c r="M12" s="84"/>
    </row>
    <row r="13" spans="1:17" s="64" customFormat="1" ht="15.75" thickBot="1" x14ac:dyDescent="0.3">
      <c r="A13" s="231"/>
      <c r="B13" s="233"/>
      <c r="C13" s="233"/>
      <c r="D13" s="233"/>
      <c r="E13" s="235"/>
      <c r="F13" s="237"/>
      <c r="I13" s="238" t="s">
        <v>304</v>
      </c>
      <c r="J13" s="241" t="s">
        <v>305</v>
      </c>
    </row>
    <row r="14" spans="1:17" s="64" customFormat="1" x14ac:dyDescent="0.25">
      <c r="I14" s="239"/>
      <c r="J14" s="242"/>
    </row>
    <row r="15" spans="1:17" s="64" customFormat="1" ht="15.75" thickBot="1" x14ac:dyDescent="0.3">
      <c r="I15" s="239"/>
      <c r="J15" s="242"/>
    </row>
    <row r="16" spans="1:17" s="64" customFormat="1" ht="30.75" thickBot="1" x14ac:dyDescent="0.3">
      <c r="A16" s="104" t="s">
        <v>133</v>
      </c>
      <c r="B16" s="105" t="s">
        <v>306</v>
      </c>
      <c r="C16" s="105" t="s">
        <v>134</v>
      </c>
      <c r="D16" s="105" t="s">
        <v>135</v>
      </c>
      <c r="E16" s="105" t="s">
        <v>136</v>
      </c>
      <c r="F16" s="105" t="s">
        <v>137</v>
      </c>
      <c r="G16" s="105" t="s">
        <v>138</v>
      </c>
      <c r="H16" s="106" t="s">
        <v>139</v>
      </c>
      <c r="I16" s="240"/>
      <c r="J16" s="243"/>
      <c r="L16" s="92"/>
    </row>
    <row r="17" spans="1:10" s="64" customFormat="1" ht="15.75" thickBot="1" x14ac:dyDescent="0.3">
      <c r="A17" s="120"/>
      <c r="B17" s="61"/>
      <c r="C17" s="61"/>
      <c r="D17" s="61"/>
      <c r="E17" s="61"/>
      <c r="F17" s="58"/>
      <c r="G17" s="57"/>
      <c r="H17" s="93">
        <f>G17*F17/100</f>
        <v>0</v>
      </c>
      <c r="I17" s="94" t="e">
        <f>($H17*LEFT($B$3,3)/('Initial dilution'!H11)/2000000)</f>
        <v>#DIV/0!</v>
      </c>
      <c r="J17" s="95" t="e">
        <f t="shared" ref="J17" si="0">(I17)*2</f>
        <v>#DIV/0!</v>
      </c>
    </row>
    <row r="18" spans="1:10" s="64" customFormat="1" ht="15.75" thickBot="1" x14ac:dyDescent="0.3">
      <c r="A18" s="59"/>
      <c r="B18" s="57"/>
      <c r="C18" s="57"/>
      <c r="D18" s="57"/>
      <c r="E18" s="57"/>
      <c r="F18" s="58"/>
      <c r="G18" s="56"/>
      <c r="H18" s="93">
        <f t="shared" ref="H18:H36" si="1">G18*F18/100</f>
        <v>0</v>
      </c>
      <c r="I18" s="94" t="e">
        <f>($H18*LEFT($B$3,3)/('Initial dilution'!H12)/2000000)</f>
        <v>#DIV/0!</v>
      </c>
      <c r="J18" s="95" t="e">
        <f t="shared" ref="J18:J36" si="2">(I18)*2</f>
        <v>#DIV/0!</v>
      </c>
    </row>
    <row r="19" spans="1:10" s="64" customFormat="1" ht="15.75" thickBot="1" x14ac:dyDescent="0.3">
      <c r="A19" s="59"/>
      <c r="B19" s="57"/>
      <c r="C19" s="57"/>
      <c r="D19" s="57"/>
      <c r="E19" s="57"/>
      <c r="F19" s="58"/>
      <c r="G19" s="57"/>
      <c r="H19" s="93">
        <f t="shared" si="1"/>
        <v>0</v>
      </c>
      <c r="I19" s="94" t="e">
        <f>($H19*LEFT($B$3,3)/('Initial dilution'!H13)/2000000)</f>
        <v>#DIV/0!</v>
      </c>
      <c r="J19" s="95" t="e">
        <f t="shared" si="2"/>
        <v>#DIV/0!</v>
      </c>
    </row>
    <row r="20" spans="1:10" s="64" customFormat="1" ht="15.75" thickBot="1" x14ac:dyDescent="0.3">
      <c r="A20" s="121"/>
      <c r="B20" s="122"/>
      <c r="C20" s="122"/>
      <c r="D20" s="122"/>
      <c r="E20" s="122"/>
      <c r="F20" s="123"/>
      <c r="G20" s="122"/>
      <c r="H20" s="119">
        <f t="shared" si="1"/>
        <v>0</v>
      </c>
      <c r="I20" s="94" t="e">
        <f>($H20*LEFT($B$3,3)/('Initial dilution'!H14)/2000000)</f>
        <v>#DIV/0!</v>
      </c>
      <c r="J20" s="95" t="e">
        <f t="shared" si="2"/>
        <v>#DIV/0!</v>
      </c>
    </row>
    <row r="21" spans="1:10" s="64" customFormat="1" ht="15.75" thickBot="1" x14ac:dyDescent="0.3">
      <c r="A21" s="59"/>
      <c r="B21" s="57"/>
      <c r="C21" s="57"/>
      <c r="D21" s="57"/>
      <c r="E21" s="57"/>
      <c r="F21" s="58"/>
      <c r="G21" s="57"/>
      <c r="H21" s="93">
        <f t="shared" si="1"/>
        <v>0</v>
      </c>
      <c r="I21" s="94" t="e">
        <f>($H21*LEFT($B$3,3)/('Initial dilution'!H15)/2000000)</f>
        <v>#DIV/0!</v>
      </c>
      <c r="J21" s="95" t="e">
        <f t="shared" si="2"/>
        <v>#DIV/0!</v>
      </c>
    </row>
    <row r="22" spans="1:10" s="64" customFormat="1" ht="15.75" thickBot="1" x14ac:dyDescent="0.3">
      <c r="A22" s="59"/>
      <c r="B22" s="57"/>
      <c r="C22" s="57"/>
      <c r="D22" s="57"/>
      <c r="E22" s="57"/>
      <c r="F22" s="58"/>
      <c r="G22" s="57"/>
      <c r="H22" s="93">
        <f t="shared" si="1"/>
        <v>0</v>
      </c>
      <c r="I22" s="94" t="e">
        <f>($H22*LEFT($B$3,3)/('Initial dilution'!H16)/2000000)</f>
        <v>#DIV/0!</v>
      </c>
      <c r="J22" s="95" t="e">
        <f t="shared" si="2"/>
        <v>#DIV/0!</v>
      </c>
    </row>
    <row r="23" spans="1:10" s="64" customFormat="1" ht="15.75" thickBot="1" x14ac:dyDescent="0.3">
      <c r="A23" s="59"/>
      <c r="B23" s="57"/>
      <c r="C23" s="57"/>
      <c r="D23" s="57"/>
      <c r="E23" s="57"/>
      <c r="F23" s="58"/>
      <c r="G23" s="57"/>
      <c r="H23" s="93">
        <f t="shared" si="1"/>
        <v>0</v>
      </c>
      <c r="I23" s="94" t="e">
        <f>($H23*LEFT($B$3,3)/('Initial dilution'!H17)/2000000)</f>
        <v>#DIV/0!</v>
      </c>
      <c r="J23" s="95" t="e">
        <f t="shared" si="2"/>
        <v>#DIV/0!</v>
      </c>
    </row>
    <row r="24" spans="1:10" s="64" customFormat="1" ht="15.75" thickBot="1" x14ac:dyDescent="0.3">
      <c r="A24" s="59"/>
      <c r="B24" s="57"/>
      <c r="C24" s="57"/>
      <c r="D24" s="57"/>
      <c r="E24" s="57"/>
      <c r="F24" s="58"/>
      <c r="G24" s="57"/>
      <c r="H24" s="93">
        <f t="shared" si="1"/>
        <v>0</v>
      </c>
      <c r="I24" s="94" t="e">
        <f>($H24*LEFT($B$3,3)/('Initial dilution'!H18)/2000000)</f>
        <v>#DIV/0!</v>
      </c>
      <c r="J24" s="95" t="e">
        <f t="shared" si="2"/>
        <v>#DIV/0!</v>
      </c>
    </row>
    <row r="25" spans="1:10" s="64" customFormat="1" ht="15.75" thickBot="1" x14ac:dyDescent="0.3">
      <c r="A25" s="59"/>
      <c r="B25" s="57"/>
      <c r="C25" s="57"/>
      <c r="D25" s="57"/>
      <c r="E25" s="57"/>
      <c r="F25" s="58"/>
      <c r="G25" s="57"/>
      <c r="H25" s="93">
        <f t="shared" si="1"/>
        <v>0</v>
      </c>
      <c r="I25" s="94" t="e">
        <f>($H25*LEFT($B$3,3)/('Initial dilution'!H19)/2000000)</f>
        <v>#DIV/0!</v>
      </c>
      <c r="J25" s="95" t="e">
        <f t="shared" si="2"/>
        <v>#DIV/0!</v>
      </c>
    </row>
    <row r="26" spans="1:10" s="64" customFormat="1" ht="15.75" thickBot="1" x14ac:dyDescent="0.3">
      <c r="A26" s="59"/>
      <c r="B26" s="57"/>
      <c r="C26" s="57"/>
      <c r="D26" s="57"/>
      <c r="E26" s="57"/>
      <c r="F26" s="58"/>
      <c r="G26" s="57"/>
      <c r="H26" s="93">
        <f t="shared" si="1"/>
        <v>0</v>
      </c>
      <c r="I26" s="94" t="e">
        <f>($H26*LEFT($B$3,3)/('Initial dilution'!H20)/2000000)</f>
        <v>#DIV/0!</v>
      </c>
      <c r="J26" s="95" t="e">
        <f t="shared" si="2"/>
        <v>#DIV/0!</v>
      </c>
    </row>
    <row r="27" spans="1:10" s="64" customFormat="1" ht="15.75" thickBot="1" x14ac:dyDescent="0.3">
      <c r="A27" s="59"/>
      <c r="B27" s="57"/>
      <c r="C27" s="57"/>
      <c r="D27" s="57"/>
      <c r="E27" s="57"/>
      <c r="F27" s="58"/>
      <c r="G27" s="57"/>
      <c r="H27" s="93">
        <f t="shared" si="1"/>
        <v>0</v>
      </c>
      <c r="I27" s="94" t="e">
        <f>($H27*LEFT($B$3,3)/('Initial dilution'!H21)/2000000)</f>
        <v>#DIV/0!</v>
      </c>
      <c r="J27" s="95" t="e">
        <f t="shared" si="2"/>
        <v>#DIV/0!</v>
      </c>
    </row>
    <row r="28" spans="1:10" s="64" customFormat="1" ht="15.75" thickBot="1" x14ac:dyDescent="0.3">
      <c r="A28" s="59"/>
      <c r="B28" s="57"/>
      <c r="C28" s="57"/>
      <c r="D28" s="57"/>
      <c r="E28" s="57"/>
      <c r="F28" s="58"/>
      <c r="G28" s="57"/>
      <c r="H28" s="93">
        <f t="shared" si="1"/>
        <v>0</v>
      </c>
      <c r="I28" s="94" t="e">
        <f>($H28*LEFT($B$3,3)/('Initial dilution'!H22)/2000000)</f>
        <v>#DIV/0!</v>
      </c>
      <c r="J28" s="95" t="e">
        <f t="shared" si="2"/>
        <v>#DIV/0!</v>
      </c>
    </row>
    <row r="29" spans="1:10" s="64" customFormat="1" ht="15.75" thickBot="1" x14ac:dyDescent="0.3">
      <c r="A29" s="59"/>
      <c r="B29" s="57"/>
      <c r="C29" s="57"/>
      <c r="D29" s="57"/>
      <c r="E29" s="57"/>
      <c r="F29" s="58"/>
      <c r="G29" s="57"/>
      <c r="H29" s="93">
        <f t="shared" si="1"/>
        <v>0</v>
      </c>
      <c r="I29" s="94" t="e">
        <f>($H29*LEFT($B$3,3)/('Initial dilution'!H23)/2000000)</f>
        <v>#DIV/0!</v>
      </c>
      <c r="J29" s="95" t="e">
        <f t="shared" si="2"/>
        <v>#DIV/0!</v>
      </c>
    </row>
    <row r="30" spans="1:10" s="64" customFormat="1" ht="15.75" thickBot="1" x14ac:dyDescent="0.3">
      <c r="A30" s="59"/>
      <c r="B30" s="57"/>
      <c r="C30" s="57"/>
      <c r="D30" s="57"/>
      <c r="E30" s="57"/>
      <c r="F30" s="58"/>
      <c r="G30" s="57"/>
      <c r="H30" s="93">
        <f t="shared" si="1"/>
        <v>0</v>
      </c>
      <c r="I30" s="94" t="e">
        <f>($H30*LEFT($B$3,3)/('Initial dilution'!H24)/2000000)</f>
        <v>#DIV/0!</v>
      </c>
      <c r="J30" s="95" t="e">
        <f t="shared" si="2"/>
        <v>#DIV/0!</v>
      </c>
    </row>
    <row r="31" spans="1:10" s="64" customFormat="1" ht="15.75" thickBot="1" x14ac:dyDescent="0.3">
      <c r="A31" s="59"/>
      <c r="B31" s="57"/>
      <c r="C31" s="57"/>
      <c r="D31" s="57"/>
      <c r="E31" s="57"/>
      <c r="F31" s="58"/>
      <c r="G31" s="57"/>
      <c r="H31" s="93">
        <f t="shared" si="1"/>
        <v>0</v>
      </c>
      <c r="I31" s="94" t="e">
        <f>($H31*LEFT($B$3,3)/('Initial dilution'!H25)/2000000)</f>
        <v>#DIV/0!</v>
      </c>
      <c r="J31" s="95" t="e">
        <f t="shared" si="2"/>
        <v>#DIV/0!</v>
      </c>
    </row>
    <row r="32" spans="1:10" s="64" customFormat="1" ht="15.75" thickBot="1" x14ac:dyDescent="0.3">
      <c r="A32" s="59"/>
      <c r="B32" s="57"/>
      <c r="C32" s="57"/>
      <c r="D32" s="57"/>
      <c r="E32" s="57"/>
      <c r="F32" s="58"/>
      <c r="G32" s="57"/>
      <c r="H32" s="93">
        <f t="shared" si="1"/>
        <v>0</v>
      </c>
      <c r="I32" s="94" t="e">
        <f>($H32*LEFT($B$3,3)/('Initial dilution'!H26)/2000000)</f>
        <v>#DIV/0!</v>
      </c>
      <c r="J32" s="95" t="e">
        <f t="shared" si="2"/>
        <v>#DIV/0!</v>
      </c>
    </row>
    <row r="33" spans="1:10" s="64" customFormat="1" ht="15.75" thickBot="1" x14ac:dyDescent="0.3">
      <c r="A33" s="59"/>
      <c r="B33" s="57"/>
      <c r="C33" s="57"/>
      <c r="D33" s="57"/>
      <c r="E33" s="57"/>
      <c r="F33" s="58"/>
      <c r="G33" s="57"/>
      <c r="H33" s="93">
        <f t="shared" si="1"/>
        <v>0</v>
      </c>
      <c r="I33" s="94" t="e">
        <f>($H33*LEFT($B$3,3)/('Initial dilution'!H27)/2000000)</f>
        <v>#DIV/0!</v>
      </c>
      <c r="J33" s="95" t="e">
        <f t="shared" si="2"/>
        <v>#DIV/0!</v>
      </c>
    </row>
    <row r="34" spans="1:10" s="64" customFormat="1" ht="15.75" thickBot="1" x14ac:dyDescent="0.3">
      <c r="A34" s="59"/>
      <c r="B34" s="57"/>
      <c r="C34" s="57"/>
      <c r="D34" s="57"/>
      <c r="E34" s="57"/>
      <c r="F34" s="58"/>
      <c r="G34" s="57"/>
      <c r="H34" s="93">
        <f t="shared" si="1"/>
        <v>0</v>
      </c>
      <c r="I34" s="94" t="e">
        <f>($H34*LEFT($B$3,3)/('Initial dilution'!H28)/2000000)</f>
        <v>#DIV/0!</v>
      </c>
      <c r="J34" s="95" t="e">
        <f t="shared" si="2"/>
        <v>#DIV/0!</v>
      </c>
    </row>
    <row r="35" spans="1:10" s="64" customFormat="1" ht="15.75" thickBot="1" x14ac:dyDescent="0.3">
      <c r="A35" s="59"/>
      <c r="B35" s="57"/>
      <c r="C35" s="57"/>
      <c r="D35" s="57"/>
      <c r="E35" s="57"/>
      <c r="F35" s="58"/>
      <c r="G35" s="57"/>
      <c r="H35" s="93">
        <f>G35*F35/100</f>
        <v>0</v>
      </c>
      <c r="I35" s="94" t="e">
        <f>($H35*LEFT($B$3,3)/('Initial dilution'!H29)/2000000)</f>
        <v>#DIV/0!</v>
      </c>
      <c r="J35" s="95" t="e">
        <f t="shared" si="2"/>
        <v>#DIV/0!</v>
      </c>
    </row>
    <row r="36" spans="1:10" s="64" customFormat="1" x14ac:dyDescent="0.25">
      <c r="A36" s="124"/>
      <c r="B36" s="125"/>
      <c r="C36" s="125"/>
      <c r="D36" s="125"/>
      <c r="E36" s="125"/>
      <c r="F36" s="126"/>
      <c r="G36" s="125"/>
      <c r="H36" s="93">
        <f t="shared" si="1"/>
        <v>0</v>
      </c>
      <c r="I36" s="94" t="e">
        <f>($H36*LEFT($B$3,3)/('Initial dilution'!H30)/2000000)</f>
        <v>#DIV/0!</v>
      </c>
      <c r="J36" s="95" t="e">
        <f t="shared" si="2"/>
        <v>#DIV/0!</v>
      </c>
    </row>
    <row r="37" spans="1:10" x14ac:dyDescent="0.25">
      <c r="A37" s="96"/>
      <c r="B37" s="96"/>
      <c r="C37" s="96"/>
      <c r="D37" s="96"/>
      <c r="E37" s="96"/>
      <c r="F37" s="96"/>
      <c r="G37" s="96"/>
      <c r="H37" s="97"/>
      <c r="I37" s="98"/>
      <c r="J37" s="99"/>
    </row>
    <row r="38" spans="1:10" x14ac:dyDescent="0.25">
      <c r="A38" s="96"/>
      <c r="B38" s="96"/>
      <c r="C38" s="96"/>
      <c r="D38" s="96"/>
      <c r="E38" s="96"/>
      <c r="F38" s="96"/>
      <c r="G38" s="96"/>
      <c r="H38" s="97"/>
      <c r="I38" s="98"/>
      <c r="J38" s="99"/>
    </row>
    <row r="39" spans="1:10" x14ac:dyDescent="0.25">
      <c r="A39" s="96"/>
      <c r="B39" s="96"/>
      <c r="C39" s="96"/>
      <c r="D39" s="96"/>
      <c r="E39" s="96"/>
      <c r="F39" s="96"/>
      <c r="G39" s="96"/>
      <c r="H39" s="97"/>
      <c r="I39" s="98"/>
      <c r="J39" s="99"/>
    </row>
    <row r="40" spans="1:10" x14ac:dyDescent="0.25">
      <c r="A40" s="96"/>
      <c r="B40" s="96"/>
      <c r="C40" s="96"/>
      <c r="D40" s="96"/>
      <c r="E40" s="96"/>
      <c r="F40" s="96"/>
      <c r="G40" s="96"/>
      <c r="H40" s="97"/>
      <c r="I40" s="98"/>
      <c r="J40" s="99"/>
    </row>
    <row r="41" spans="1:10" x14ac:dyDescent="0.25">
      <c r="A41" s="96"/>
      <c r="B41" s="96"/>
      <c r="C41" s="96"/>
      <c r="D41" s="96"/>
      <c r="E41" s="96"/>
      <c r="F41" s="96"/>
      <c r="G41" s="96"/>
      <c r="H41" s="97"/>
      <c r="I41" s="98"/>
      <c r="J41" s="99"/>
    </row>
    <row r="42" spans="1:10" x14ac:dyDescent="0.25">
      <c r="A42" s="96"/>
      <c r="B42" s="96"/>
      <c r="C42" s="96"/>
      <c r="D42" s="96"/>
      <c r="E42" s="96"/>
      <c r="F42" s="96"/>
      <c r="G42" s="96"/>
      <c r="H42" s="97"/>
      <c r="I42" s="98"/>
      <c r="J42" s="99"/>
    </row>
    <row r="43" spans="1:10" x14ac:dyDescent="0.25">
      <c r="A43" s="96"/>
      <c r="B43" s="96"/>
      <c r="C43" s="96"/>
      <c r="D43" s="96"/>
      <c r="E43" s="96"/>
      <c r="F43" s="96"/>
      <c r="G43" s="96"/>
      <c r="H43" s="97"/>
      <c r="I43" s="98"/>
      <c r="J43" s="99"/>
    </row>
    <row r="44" spans="1:10" x14ac:dyDescent="0.25">
      <c r="A44" s="96"/>
      <c r="B44" s="96"/>
      <c r="C44" s="96"/>
      <c r="D44" s="96"/>
      <c r="E44" s="96"/>
      <c r="F44" s="96"/>
      <c r="G44" s="96"/>
      <c r="H44" s="97"/>
      <c r="I44" s="98"/>
      <c r="J44" s="99"/>
    </row>
    <row r="45" spans="1:10" x14ac:dyDescent="0.25">
      <c r="A45" s="96"/>
      <c r="B45" s="96"/>
      <c r="C45" s="96"/>
      <c r="D45" s="96"/>
      <c r="E45" s="96"/>
      <c r="F45" s="96"/>
      <c r="G45" s="96"/>
      <c r="H45" s="97"/>
      <c r="I45" s="98"/>
      <c r="J45" s="99"/>
    </row>
    <row r="46" spans="1:10" x14ac:dyDescent="0.25">
      <c r="A46" s="96"/>
      <c r="B46" s="96"/>
      <c r="C46" s="96"/>
      <c r="D46" s="96"/>
      <c r="E46" s="96"/>
      <c r="F46" s="96"/>
      <c r="G46" s="96"/>
      <c r="H46" s="97"/>
      <c r="I46" s="98"/>
      <c r="J46" s="99"/>
    </row>
    <row r="47" spans="1:10" x14ac:dyDescent="0.25">
      <c r="A47" s="96"/>
      <c r="B47" s="96"/>
      <c r="C47" s="96"/>
      <c r="D47" s="96"/>
      <c r="E47" s="96"/>
      <c r="F47" s="96"/>
      <c r="G47" s="96"/>
      <c r="H47" s="97"/>
      <c r="I47" s="98"/>
      <c r="J47" s="99"/>
    </row>
    <row r="48" spans="1:10" x14ac:dyDescent="0.25">
      <c r="A48" s="96"/>
      <c r="B48" s="96"/>
      <c r="C48" s="96"/>
      <c r="D48" s="96"/>
      <c r="E48" s="96"/>
      <c r="F48" s="96"/>
      <c r="G48" s="96"/>
      <c r="H48" s="97"/>
      <c r="I48" s="98"/>
      <c r="J48" s="99"/>
    </row>
    <row r="49" spans="1:10" x14ac:dyDescent="0.25">
      <c r="A49" s="96"/>
      <c r="B49" s="96"/>
      <c r="C49" s="96"/>
      <c r="D49" s="96"/>
      <c r="E49" s="96"/>
      <c r="F49" s="96"/>
      <c r="G49" s="96"/>
      <c r="H49" s="97"/>
      <c r="I49" s="98"/>
      <c r="J49" s="99"/>
    </row>
    <row r="50" spans="1:10" x14ac:dyDescent="0.25">
      <c r="A50" s="96"/>
      <c r="B50" s="96"/>
      <c r="C50" s="96"/>
      <c r="D50" s="96"/>
      <c r="E50" s="96"/>
      <c r="F50" s="96"/>
      <c r="G50" s="96"/>
      <c r="H50" s="97"/>
      <c r="I50" s="98"/>
      <c r="J50" s="99"/>
    </row>
    <row r="51" spans="1:10" x14ac:dyDescent="0.25">
      <c r="A51" s="96"/>
      <c r="B51" s="96"/>
      <c r="C51" s="96"/>
      <c r="D51" s="96"/>
      <c r="E51" s="96"/>
      <c r="F51" s="96"/>
      <c r="G51" s="96"/>
      <c r="H51" s="97"/>
      <c r="I51" s="98"/>
      <c r="J51" s="99"/>
    </row>
    <row r="52" spans="1:10" x14ac:dyDescent="0.25">
      <c r="A52" s="96"/>
      <c r="B52" s="96"/>
      <c r="C52" s="96"/>
      <c r="D52" s="96"/>
      <c r="E52" s="96"/>
      <c r="F52" s="96"/>
      <c r="G52" s="96"/>
      <c r="H52" s="97"/>
      <c r="I52" s="98"/>
      <c r="J52" s="99"/>
    </row>
    <row r="53" spans="1:10" x14ac:dyDescent="0.25">
      <c r="A53" s="96"/>
      <c r="B53" s="96"/>
      <c r="C53" s="96"/>
      <c r="D53" s="96"/>
      <c r="E53" s="96"/>
      <c r="F53" s="96"/>
      <c r="G53" s="96"/>
      <c r="H53" s="97"/>
      <c r="I53" s="98"/>
      <c r="J53" s="99"/>
    </row>
    <row r="54" spans="1:10" x14ac:dyDescent="0.25">
      <c r="A54" s="96"/>
      <c r="B54" s="96"/>
      <c r="C54" s="96"/>
      <c r="D54" s="96"/>
      <c r="E54" s="96"/>
      <c r="F54" s="96"/>
      <c r="G54" s="96"/>
      <c r="H54" s="97"/>
      <c r="I54" s="98"/>
      <c r="J54" s="99"/>
    </row>
    <row r="55" spans="1:10" x14ac:dyDescent="0.25">
      <c r="A55" s="96"/>
      <c r="B55" s="96"/>
      <c r="C55" s="96"/>
      <c r="D55" s="96"/>
      <c r="E55" s="96"/>
      <c r="F55" s="96"/>
      <c r="G55" s="96"/>
      <c r="H55" s="97"/>
      <c r="I55" s="98"/>
      <c r="J55" s="99"/>
    </row>
    <row r="56" spans="1:10" x14ac:dyDescent="0.25">
      <c r="A56" s="96"/>
      <c r="B56" s="96"/>
      <c r="C56" s="96"/>
      <c r="D56" s="96"/>
      <c r="E56" s="96"/>
      <c r="F56" s="96"/>
      <c r="G56" s="96"/>
      <c r="H56" s="97"/>
      <c r="I56" s="98"/>
      <c r="J56" s="99"/>
    </row>
    <row r="57" spans="1:10" x14ac:dyDescent="0.25">
      <c r="A57" s="96"/>
      <c r="B57" s="96"/>
      <c r="C57" s="96"/>
      <c r="D57" s="96"/>
      <c r="E57" s="96"/>
      <c r="F57" s="96"/>
      <c r="G57" s="96"/>
      <c r="H57" s="97"/>
      <c r="I57" s="98"/>
      <c r="J57" s="99"/>
    </row>
    <row r="58" spans="1:10" x14ac:dyDescent="0.25">
      <c r="A58" s="96"/>
      <c r="B58" s="96"/>
      <c r="C58" s="96"/>
      <c r="D58" s="96"/>
      <c r="E58" s="96"/>
      <c r="F58" s="96"/>
      <c r="G58" s="96"/>
      <c r="H58" s="97"/>
      <c r="I58" s="98"/>
      <c r="J58" s="99"/>
    </row>
    <row r="59" spans="1:10" x14ac:dyDescent="0.25">
      <c r="A59" s="96"/>
      <c r="B59" s="96"/>
      <c r="C59" s="96"/>
      <c r="D59" s="96"/>
      <c r="E59" s="96"/>
      <c r="F59" s="96"/>
      <c r="G59" s="96"/>
      <c r="H59" s="97"/>
      <c r="I59" s="98"/>
      <c r="J59" s="99"/>
    </row>
    <row r="60" spans="1:10" x14ac:dyDescent="0.25">
      <c r="A60" s="96"/>
      <c r="B60" s="96"/>
      <c r="C60" s="96"/>
      <c r="D60" s="96"/>
      <c r="E60" s="96"/>
      <c r="F60" s="96"/>
      <c r="G60" s="96"/>
      <c r="H60" s="97"/>
      <c r="I60" s="98"/>
      <c r="J60" s="99"/>
    </row>
    <row r="61" spans="1:10" x14ac:dyDescent="0.25">
      <c r="A61" s="96"/>
      <c r="B61" s="96"/>
      <c r="C61" s="96"/>
      <c r="D61" s="96"/>
      <c r="E61" s="96"/>
      <c r="F61" s="96"/>
      <c r="G61" s="96"/>
      <c r="H61" s="97"/>
      <c r="I61" s="98"/>
      <c r="J61" s="99"/>
    </row>
    <row r="62" spans="1:10" x14ac:dyDescent="0.25">
      <c r="A62" s="96"/>
      <c r="B62" s="96"/>
      <c r="C62" s="96"/>
      <c r="D62" s="96"/>
      <c r="E62" s="96"/>
      <c r="F62" s="96"/>
      <c r="G62" s="96"/>
      <c r="H62" s="97"/>
      <c r="I62" s="98"/>
      <c r="J62" s="99"/>
    </row>
    <row r="63" spans="1:10" x14ac:dyDescent="0.25">
      <c r="A63" s="96"/>
      <c r="B63" s="96"/>
      <c r="C63" s="96"/>
      <c r="D63" s="96"/>
      <c r="E63" s="96"/>
      <c r="F63" s="96"/>
      <c r="G63" s="96"/>
      <c r="H63" s="97"/>
      <c r="I63" s="98"/>
      <c r="J63" s="99"/>
    </row>
    <row r="64" spans="1:10" x14ac:dyDescent="0.25">
      <c r="A64" s="96"/>
      <c r="B64" s="96"/>
      <c r="C64" s="96"/>
      <c r="D64" s="96"/>
      <c r="E64" s="96"/>
      <c r="F64" s="96"/>
      <c r="G64" s="96"/>
      <c r="H64" s="97"/>
      <c r="I64" s="98"/>
      <c r="J64" s="99"/>
    </row>
    <row r="65" spans="1:10" x14ac:dyDescent="0.25">
      <c r="A65" s="96"/>
      <c r="B65" s="96"/>
      <c r="C65" s="96"/>
      <c r="D65" s="96"/>
      <c r="E65" s="96"/>
      <c r="F65" s="96"/>
      <c r="G65" s="96"/>
      <c r="H65" s="97"/>
      <c r="I65" s="98"/>
      <c r="J65" s="99"/>
    </row>
    <row r="66" spans="1:10" x14ac:dyDescent="0.25">
      <c r="A66" s="96"/>
      <c r="B66" s="96"/>
      <c r="C66" s="96"/>
      <c r="D66" s="96"/>
      <c r="E66" s="96"/>
      <c r="F66" s="96"/>
      <c r="G66" s="96"/>
      <c r="H66" s="97"/>
      <c r="I66" s="98"/>
      <c r="J66" s="99"/>
    </row>
    <row r="67" spans="1:10" x14ac:dyDescent="0.25">
      <c r="A67" s="96"/>
      <c r="B67" s="96"/>
      <c r="C67" s="96"/>
      <c r="D67" s="96"/>
      <c r="E67" s="96"/>
      <c r="F67" s="96"/>
      <c r="G67" s="96"/>
      <c r="H67" s="97"/>
      <c r="I67" s="98"/>
      <c r="J67" s="99"/>
    </row>
    <row r="68" spans="1:10" x14ac:dyDescent="0.25">
      <c r="A68" s="96"/>
      <c r="B68" s="96"/>
      <c r="C68" s="96"/>
      <c r="D68" s="96"/>
      <c r="E68" s="96"/>
      <c r="F68" s="96"/>
      <c r="G68" s="96"/>
      <c r="H68" s="97"/>
      <c r="I68" s="98"/>
      <c r="J68" s="99"/>
    </row>
    <row r="69" spans="1:10" x14ac:dyDescent="0.25">
      <c r="A69" s="96"/>
      <c r="B69" s="96"/>
      <c r="C69" s="96"/>
      <c r="D69" s="96"/>
      <c r="E69" s="96"/>
      <c r="F69" s="96"/>
      <c r="G69" s="96"/>
      <c r="H69" s="97"/>
      <c r="I69" s="98"/>
      <c r="J69" s="99"/>
    </row>
    <row r="70" spans="1:10" x14ac:dyDescent="0.25">
      <c r="A70" s="96"/>
      <c r="B70" s="96"/>
      <c r="C70" s="96"/>
      <c r="D70" s="96"/>
      <c r="E70" s="96"/>
      <c r="F70" s="96"/>
      <c r="G70" s="96"/>
      <c r="H70" s="97"/>
      <c r="I70" s="98"/>
      <c r="J70" s="99"/>
    </row>
    <row r="71" spans="1:10" x14ac:dyDescent="0.25">
      <c r="A71" s="96"/>
      <c r="B71" s="96"/>
      <c r="C71" s="96"/>
      <c r="D71" s="96"/>
      <c r="E71" s="96"/>
      <c r="F71" s="96"/>
      <c r="G71" s="96"/>
      <c r="H71" s="97"/>
      <c r="I71" s="98"/>
      <c r="J71" s="99"/>
    </row>
    <row r="72" spans="1:10" x14ac:dyDescent="0.25">
      <c r="A72" s="96"/>
      <c r="B72" s="96"/>
      <c r="C72" s="96"/>
      <c r="D72" s="96"/>
      <c r="E72" s="96"/>
      <c r="F72" s="96"/>
      <c r="G72" s="96"/>
      <c r="H72" s="97"/>
      <c r="I72" s="98"/>
      <c r="J72" s="99"/>
    </row>
    <row r="73" spans="1:10" x14ac:dyDescent="0.25">
      <c r="A73" s="96"/>
      <c r="B73" s="96"/>
      <c r="C73" s="96"/>
      <c r="D73" s="96"/>
      <c r="E73" s="96"/>
      <c r="F73" s="96"/>
      <c r="G73" s="96"/>
      <c r="H73" s="97"/>
      <c r="I73" s="98"/>
      <c r="J73" s="99"/>
    </row>
    <row r="74" spans="1:10" x14ac:dyDescent="0.25">
      <c r="A74" s="96"/>
      <c r="B74" s="96"/>
      <c r="C74" s="96"/>
      <c r="D74" s="96"/>
      <c r="E74" s="96"/>
      <c r="F74" s="96"/>
      <c r="G74" s="96"/>
      <c r="H74" s="97"/>
      <c r="I74" s="98"/>
      <c r="J74" s="99"/>
    </row>
    <row r="75" spans="1:10" x14ac:dyDescent="0.25">
      <c r="A75" s="96"/>
      <c r="B75" s="96"/>
      <c r="C75" s="96"/>
      <c r="D75" s="96"/>
      <c r="E75" s="96"/>
      <c r="F75" s="96"/>
      <c r="G75" s="96"/>
      <c r="H75" s="97"/>
      <c r="I75" s="98"/>
      <c r="J75" s="99"/>
    </row>
    <row r="76" spans="1:10" x14ac:dyDescent="0.25">
      <c r="A76" s="96"/>
      <c r="B76" s="96"/>
      <c r="C76" s="96"/>
      <c r="D76" s="96"/>
      <c r="E76" s="96"/>
      <c r="F76" s="96"/>
      <c r="G76" s="96"/>
      <c r="H76" s="97"/>
      <c r="I76" s="98"/>
      <c r="J76" s="99"/>
    </row>
    <row r="77" spans="1:10" x14ac:dyDescent="0.25">
      <c r="A77" s="96"/>
      <c r="B77" s="96"/>
      <c r="C77" s="96"/>
      <c r="D77" s="96"/>
      <c r="E77" s="96"/>
      <c r="F77" s="96"/>
      <c r="G77" s="96"/>
      <c r="H77" s="97"/>
      <c r="I77" s="98"/>
      <c r="J77" s="99"/>
    </row>
    <row r="78" spans="1:10" x14ac:dyDescent="0.25">
      <c r="A78" s="96"/>
      <c r="B78" s="96"/>
      <c r="C78" s="96"/>
      <c r="D78" s="96"/>
      <c r="E78" s="96"/>
      <c r="F78" s="96"/>
      <c r="G78" s="96"/>
      <c r="H78" s="97"/>
      <c r="I78" s="98"/>
      <c r="J78" s="99"/>
    </row>
    <row r="79" spans="1:10" x14ac:dyDescent="0.25">
      <c r="A79" s="96"/>
      <c r="B79" s="96"/>
      <c r="C79" s="96"/>
      <c r="D79" s="96"/>
      <c r="E79" s="96"/>
      <c r="F79" s="96"/>
      <c r="G79" s="96"/>
      <c r="H79" s="97"/>
      <c r="I79" s="98"/>
      <c r="J79" s="99"/>
    </row>
    <row r="80" spans="1:10" x14ac:dyDescent="0.25">
      <c r="A80" s="96"/>
      <c r="B80" s="96"/>
      <c r="C80" s="96"/>
      <c r="D80" s="96"/>
      <c r="E80" s="96"/>
      <c r="F80" s="96"/>
      <c r="G80" s="96"/>
      <c r="H80" s="97"/>
      <c r="I80" s="98"/>
      <c r="J80" s="99"/>
    </row>
    <row r="81" spans="1:10" x14ac:dyDescent="0.25">
      <c r="A81" s="96"/>
      <c r="B81" s="96"/>
      <c r="C81" s="96"/>
      <c r="D81" s="96"/>
      <c r="E81" s="96"/>
      <c r="F81" s="96"/>
      <c r="G81" s="96"/>
      <c r="H81" s="97"/>
      <c r="I81" s="98"/>
      <c r="J81" s="99"/>
    </row>
    <row r="82" spans="1:10" x14ac:dyDescent="0.25">
      <c r="A82" s="96"/>
      <c r="B82" s="96"/>
      <c r="C82" s="96"/>
      <c r="D82" s="96"/>
      <c r="E82" s="96"/>
      <c r="F82" s="96"/>
      <c r="G82" s="96"/>
      <c r="H82" s="97"/>
      <c r="I82" s="98"/>
      <c r="J82" s="99"/>
    </row>
    <row r="83" spans="1:10" x14ac:dyDescent="0.25">
      <c r="A83" s="96"/>
      <c r="B83" s="96"/>
      <c r="C83" s="96"/>
      <c r="D83" s="96"/>
      <c r="E83" s="96"/>
      <c r="F83" s="96"/>
      <c r="G83" s="96"/>
      <c r="H83" s="97"/>
      <c r="I83" s="98"/>
      <c r="J83" s="99"/>
    </row>
    <row r="84" spans="1:10" x14ac:dyDescent="0.25">
      <c r="A84" s="96"/>
      <c r="B84" s="96"/>
      <c r="C84" s="96"/>
      <c r="D84" s="96"/>
      <c r="E84" s="96"/>
      <c r="F84" s="96"/>
      <c r="G84" s="96"/>
      <c r="H84" s="97"/>
      <c r="I84" s="98"/>
      <c r="J84" s="99"/>
    </row>
    <row r="85" spans="1:10" x14ac:dyDescent="0.25">
      <c r="A85" s="96"/>
      <c r="B85" s="96"/>
      <c r="C85" s="96"/>
      <c r="D85" s="96"/>
      <c r="E85" s="96"/>
      <c r="F85" s="96"/>
      <c r="G85" s="96"/>
      <c r="H85" s="97"/>
      <c r="I85" s="98"/>
      <c r="J85" s="99"/>
    </row>
    <row r="86" spans="1:10" x14ac:dyDescent="0.25">
      <c r="A86" s="96"/>
      <c r="B86" s="96"/>
      <c r="C86" s="96"/>
      <c r="D86" s="96"/>
      <c r="E86" s="96"/>
      <c r="F86" s="96"/>
      <c r="G86" s="96"/>
      <c r="H86" s="97"/>
      <c r="I86" s="98"/>
      <c r="J86" s="99"/>
    </row>
    <row r="87" spans="1:10" x14ac:dyDescent="0.25">
      <c r="A87" s="96"/>
      <c r="B87" s="96"/>
      <c r="C87" s="96"/>
      <c r="D87" s="96"/>
      <c r="E87" s="96"/>
      <c r="F87" s="96"/>
      <c r="G87" s="96"/>
      <c r="H87" s="97"/>
      <c r="I87" s="98"/>
      <c r="J87" s="99"/>
    </row>
    <row r="88" spans="1:10" x14ac:dyDescent="0.25">
      <c r="A88" s="96"/>
      <c r="B88" s="96"/>
      <c r="C88" s="96"/>
      <c r="D88" s="96"/>
      <c r="E88" s="96"/>
      <c r="F88" s="96"/>
      <c r="G88" s="96"/>
      <c r="H88" s="97"/>
      <c r="I88" s="98"/>
      <c r="J88" s="99"/>
    </row>
    <row r="89" spans="1:10" x14ac:dyDescent="0.25">
      <c r="A89" s="96"/>
      <c r="B89" s="96"/>
      <c r="C89" s="96"/>
      <c r="D89" s="96"/>
      <c r="E89" s="96"/>
      <c r="F89" s="96"/>
      <c r="G89" s="96"/>
      <c r="H89" s="97"/>
      <c r="I89" s="98"/>
      <c r="J89" s="99"/>
    </row>
    <row r="90" spans="1:10" x14ac:dyDescent="0.25">
      <c r="A90" s="96"/>
      <c r="B90" s="96"/>
      <c r="C90" s="96"/>
      <c r="D90" s="96"/>
      <c r="E90" s="96"/>
      <c r="F90" s="96"/>
      <c r="G90" s="96"/>
      <c r="H90" s="97"/>
      <c r="I90" s="98"/>
      <c r="J90" s="99"/>
    </row>
    <row r="91" spans="1:10" x14ac:dyDescent="0.25">
      <c r="A91" s="96"/>
      <c r="B91" s="96"/>
      <c r="C91" s="96"/>
      <c r="D91" s="96"/>
      <c r="E91" s="96"/>
      <c r="F91" s="96"/>
      <c r="G91" s="96"/>
      <c r="H91" s="97"/>
      <c r="I91" s="98"/>
      <c r="J91" s="99"/>
    </row>
    <row r="92" spans="1:10" x14ac:dyDescent="0.25">
      <c r="A92" s="96"/>
      <c r="B92" s="96"/>
      <c r="C92" s="96"/>
      <c r="D92" s="96"/>
      <c r="E92" s="96"/>
      <c r="F92" s="96"/>
      <c r="G92" s="96"/>
      <c r="H92" s="97"/>
      <c r="I92" s="98"/>
      <c r="J92" s="99"/>
    </row>
    <row r="93" spans="1:10" x14ac:dyDescent="0.25">
      <c r="A93" s="96"/>
      <c r="B93" s="96"/>
      <c r="C93" s="96"/>
      <c r="D93" s="96"/>
      <c r="E93" s="96"/>
      <c r="F93" s="96"/>
      <c r="G93" s="96"/>
      <c r="H93" s="97"/>
      <c r="I93" s="98"/>
      <c r="J93" s="99"/>
    </row>
    <row r="94" spans="1:10" x14ac:dyDescent="0.25">
      <c r="A94" s="96"/>
      <c r="B94" s="96"/>
      <c r="C94" s="96"/>
      <c r="D94" s="96"/>
      <c r="E94" s="96"/>
      <c r="F94" s="96"/>
      <c r="G94" s="96"/>
      <c r="H94" s="97"/>
      <c r="I94" s="98"/>
      <c r="J94" s="99"/>
    </row>
    <row r="95" spans="1:10" x14ac:dyDescent="0.25">
      <c r="A95" s="96"/>
      <c r="B95" s="96"/>
      <c r="C95" s="96"/>
      <c r="D95" s="96"/>
      <c r="E95" s="96"/>
      <c r="F95" s="96"/>
      <c r="G95" s="96"/>
      <c r="H95" s="97"/>
      <c r="I95" s="98"/>
      <c r="J95" s="99"/>
    </row>
    <row r="96" spans="1:10" x14ac:dyDescent="0.25">
      <c r="A96" s="96"/>
      <c r="B96" s="96"/>
      <c r="C96" s="96"/>
      <c r="D96" s="96"/>
      <c r="E96" s="96"/>
      <c r="F96" s="96"/>
      <c r="G96" s="96"/>
      <c r="H96" s="97"/>
      <c r="I96" s="98"/>
      <c r="J96" s="99"/>
    </row>
    <row r="97" spans="1:10" x14ac:dyDescent="0.25">
      <c r="A97" s="96"/>
      <c r="B97" s="96"/>
      <c r="C97" s="96"/>
      <c r="D97" s="96"/>
      <c r="E97" s="96"/>
      <c r="F97" s="96"/>
      <c r="G97" s="96"/>
      <c r="H97" s="97"/>
      <c r="I97" s="98"/>
      <c r="J97" s="99"/>
    </row>
    <row r="98" spans="1:10" x14ac:dyDescent="0.25">
      <c r="A98" s="96"/>
      <c r="B98" s="96"/>
      <c r="C98" s="96"/>
      <c r="D98" s="96"/>
      <c r="E98" s="96"/>
      <c r="F98" s="96"/>
      <c r="G98" s="96"/>
      <c r="H98" s="97"/>
      <c r="I98" s="98"/>
      <c r="J98" s="99"/>
    </row>
    <row r="99" spans="1:10" x14ac:dyDescent="0.25">
      <c r="A99" s="96"/>
      <c r="B99" s="96"/>
      <c r="C99" s="96"/>
      <c r="D99" s="96"/>
      <c r="E99" s="96"/>
      <c r="F99" s="96"/>
      <c r="G99" s="96"/>
      <c r="H99" s="97"/>
      <c r="I99" s="98"/>
      <c r="J99" s="99"/>
    </row>
    <row r="100" spans="1:10" x14ac:dyDescent="0.25">
      <c r="A100" s="96"/>
      <c r="B100" s="96"/>
      <c r="C100" s="96"/>
      <c r="D100" s="96"/>
      <c r="E100" s="96"/>
      <c r="F100" s="96"/>
      <c r="G100" s="96"/>
      <c r="H100" s="97"/>
      <c r="I100" s="98"/>
      <c r="J100" s="99"/>
    </row>
    <row r="101" spans="1:10" x14ac:dyDescent="0.25">
      <c r="A101" s="96"/>
      <c r="B101" s="96"/>
      <c r="C101" s="96"/>
      <c r="D101" s="96"/>
      <c r="E101" s="96"/>
      <c r="F101" s="96"/>
      <c r="G101" s="96"/>
      <c r="H101" s="97"/>
      <c r="I101" s="98"/>
      <c r="J101" s="99"/>
    </row>
    <row r="102" spans="1:10" x14ac:dyDescent="0.25">
      <c r="A102" s="96"/>
      <c r="B102" s="96"/>
      <c r="C102" s="96"/>
      <c r="D102" s="96"/>
      <c r="E102" s="96"/>
      <c r="F102" s="96"/>
      <c r="G102" s="96"/>
      <c r="H102" s="97"/>
      <c r="I102" s="98"/>
      <c r="J102" s="99"/>
    </row>
    <row r="103" spans="1:10" x14ac:dyDescent="0.25">
      <c r="A103" s="96"/>
      <c r="B103" s="96"/>
      <c r="C103" s="96"/>
      <c r="D103" s="96"/>
      <c r="E103" s="96"/>
      <c r="F103" s="96"/>
      <c r="G103" s="96"/>
      <c r="H103" s="97"/>
      <c r="I103" s="98"/>
      <c r="J103" s="99"/>
    </row>
    <row r="104" spans="1:10" x14ac:dyDescent="0.25">
      <c r="A104" s="96"/>
      <c r="B104" s="96"/>
      <c r="C104" s="96"/>
      <c r="D104" s="96"/>
      <c r="E104" s="96"/>
      <c r="F104" s="96"/>
      <c r="G104" s="96"/>
      <c r="H104" s="97"/>
      <c r="I104" s="98"/>
      <c r="J104" s="99"/>
    </row>
    <row r="105" spans="1:10" x14ac:dyDescent="0.25">
      <c r="A105" s="96"/>
      <c r="B105" s="96"/>
      <c r="C105" s="96"/>
      <c r="D105" s="96"/>
      <c r="E105" s="96"/>
      <c r="F105" s="96"/>
      <c r="G105" s="96"/>
      <c r="H105" s="97"/>
      <c r="I105" s="98"/>
      <c r="J105" s="99"/>
    </row>
    <row r="106" spans="1:10" x14ac:dyDescent="0.25">
      <c r="A106" s="96"/>
      <c r="B106" s="96"/>
      <c r="C106" s="96"/>
      <c r="D106" s="96"/>
      <c r="E106" s="96"/>
      <c r="F106" s="96"/>
      <c r="G106" s="96"/>
      <c r="H106" s="97"/>
      <c r="I106" s="98"/>
      <c r="J106" s="99"/>
    </row>
    <row r="107" spans="1:10" x14ac:dyDescent="0.25">
      <c r="A107" s="96"/>
      <c r="B107" s="96"/>
      <c r="C107" s="96"/>
      <c r="D107" s="96"/>
      <c r="E107" s="96"/>
      <c r="F107" s="96"/>
      <c r="G107" s="96"/>
      <c r="H107" s="97"/>
      <c r="I107" s="98"/>
      <c r="J107" s="99"/>
    </row>
    <row r="108" spans="1:10" x14ac:dyDescent="0.25">
      <c r="A108" s="96"/>
      <c r="B108" s="96"/>
      <c r="C108" s="96"/>
      <c r="D108" s="96"/>
      <c r="E108" s="96"/>
      <c r="F108" s="96"/>
      <c r="G108" s="96"/>
      <c r="H108" s="97"/>
      <c r="I108" s="98"/>
      <c r="J108" s="99"/>
    </row>
    <row r="109" spans="1:10" x14ac:dyDescent="0.25">
      <c r="A109" s="96"/>
      <c r="B109" s="96"/>
      <c r="C109" s="96"/>
      <c r="D109" s="96"/>
      <c r="E109" s="96"/>
      <c r="F109" s="96"/>
      <c r="G109" s="96"/>
      <c r="H109" s="97"/>
      <c r="I109" s="98"/>
      <c r="J109" s="99"/>
    </row>
    <row r="110" spans="1:10" x14ac:dyDescent="0.25">
      <c r="A110" s="96"/>
      <c r="B110" s="96"/>
      <c r="C110" s="96"/>
      <c r="D110" s="96"/>
      <c r="E110" s="96"/>
      <c r="F110" s="96"/>
      <c r="G110" s="96"/>
      <c r="H110" s="97"/>
      <c r="I110" s="98"/>
      <c r="J110" s="99"/>
    </row>
    <row r="111" spans="1:10" x14ac:dyDescent="0.25">
      <c r="A111" s="96"/>
      <c r="B111" s="96"/>
      <c r="C111" s="96"/>
      <c r="D111" s="96"/>
      <c r="E111" s="96"/>
      <c r="F111" s="96"/>
      <c r="G111" s="96"/>
      <c r="H111" s="97"/>
      <c r="I111" s="98"/>
      <c r="J111" s="99"/>
    </row>
    <row r="112" spans="1:10" x14ac:dyDescent="0.25">
      <c r="A112" s="96"/>
      <c r="B112" s="96"/>
      <c r="C112" s="96"/>
      <c r="D112" s="96"/>
      <c r="E112" s="96"/>
      <c r="F112" s="96"/>
      <c r="G112" s="96"/>
      <c r="H112" s="97"/>
      <c r="I112" s="98"/>
      <c r="J112" s="99"/>
    </row>
    <row r="113" spans="1:10" x14ac:dyDescent="0.25">
      <c r="A113" s="96"/>
      <c r="B113" s="96"/>
      <c r="C113" s="96"/>
      <c r="D113" s="96"/>
      <c r="E113" s="96"/>
      <c r="F113" s="96"/>
      <c r="G113" s="96"/>
      <c r="H113" s="97"/>
      <c r="I113" s="98"/>
      <c r="J113" s="99"/>
    </row>
    <row r="114" spans="1:10" x14ac:dyDescent="0.25">
      <c r="A114" s="96"/>
      <c r="B114" s="96"/>
      <c r="C114" s="96"/>
      <c r="D114" s="96"/>
      <c r="E114" s="96"/>
      <c r="F114" s="96"/>
      <c r="G114" s="96"/>
      <c r="H114" s="97"/>
      <c r="I114" s="98"/>
      <c r="J114" s="99"/>
    </row>
    <row r="115" spans="1:10" x14ac:dyDescent="0.25">
      <c r="A115" s="96"/>
      <c r="B115" s="96"/>
      <c r="C115" s="96"/>
      <c r="D115" s="96"/>
      <c r="E115" s="96"/>
      <c r="F115" s="96"/>
      <c r="G115" s="96"/>
      <c r="H115" s="97"/>
      <c r="I115" s="98"/>
      <c r="J115" s="99"/>
    </row>
    <row r="116" spans="1:10" x14ac:dyDescent="0.25">
      <c r="A116" s="96"/>
      <c r="B116" s="96"/>
      <c r="C116" s="96"/>
      <c r="D116" s="96"/>
      <c r="E116" s="96"/>
      <c r="F116" s="96"/>
      <c r="G116" s="96"/>
      <c r="H116" s="97"/>
      <c r="I116" s="98"/>
      <c r="J116" s="99"/>
    </row>
    <row r="117" spans="1:10" x14ac:dyDescent="0.25">
      <c r="A117" s="96"/>
      <c r="B117" s="96"/>
      <c r="C117" s="96"/>
      <c r="D117" s="96"/>
      <c r="E117" s="96"/>
      <c r="F117" s="96"/>
      <c r="G117" s="96"/>
      <c r="H117" s="97"/>
      <c r="I117" s="98"/>
      <c r="J117" s="99"/>
    </row>
    <row r="118" spans="1:10" x14ac:dyDescent="0.25">
      <c r="A118" s="96"/>
      <c r="B118" s="96"/>
      <c r="C118" s="96"/>
      <c r="D118" s="96"/>
      <c r="E118" s="96"/>
      <c r="F118" s="96"/>
      <c r="G118" s="96"/>
      <c r="H118" s="97"/>
      <c r="I118" s="98"/>
      <c r="J118" s="99"/>
    </row>
    <row r="119" spans="1:10" x14ac:dyDescent="0.25">
      <c r="A119" s="96"/>
      <c r="B119" s="96"/>
      <c r="C119" s="96"/>
      <c r="D119" s="96"/>
      <c r="E119" s="96"/>
      <c r="F119" s="96"/>
      <c r="G119" s="96"/>
      <c r="H119" s="97"/>
      <c r="I119" s="98"/>
      <c r="J119" s="99"/>
    </row>
    <row r="120" spans="1:10" x14ac:dyDescent="0.25">
      <c r="A120" s="96"/>
      <c r="B120" s="96"/>
      <c r="C120" s="96"/>
      <c r="D120" s="96"/>
      <c r="E120" s="96"/>
      <c r="F120" s="96"/>
      <c r="G120" s="96"/>
      <c r="H120" s="97"/>
      <c r="I120" s="98"/>
      <c r="J120" s="99"/>
    </row>
    <row r="121" spans="1:10" x14ac:dyDescent="0.25">
      <c r="A121" s="96"/>
      <c r="B121" s="96"/>
      <c r="C121" s="96"/>
      <c r="D121" s="96"/>
      <c r="E121" s="96"/>
      <c r="F121" s="96"/>
      <c r="G121" s="96"/>
      <c r="H121" s="97"/>
      <c r="I121" s="98"/>
      <c r="J121" s="99"/>
    </row>
    <row r="122" spans="1:10" x14ac:dyDescent="0.25">
      <c r="A122" s="96"/>
      <c r="B122" s="96"/>
      <c r="C122" s="96"/>
      <c r="D122" s="96"/>
      <c r="E122" s="96"/>
      <c r="F122" s="96"/>
      <c r="G122" s="96"/>
      <c r="H122" s="97"/>
      <c r="I122" s="98"/>
      <c r="J122" s="99"/>
    </row>
    <row r="123" spans="1:10" x14ac:dyDescent="0.25">
      <c r="A123" s="96"/>
      <c r="B123" s="96"/>
      <c r="C123" s="96"/>
      <c r="D123" s="96"/>
      <c r="E123" s="96"/>
      <c r="F123" s="96"/>
      <c r="G123" s="96"/>
      <c r="H123" s="97"/>
      <c r="I123" s="98"/>
      <c r="J123" s="99"/>
    </row>
    <row r="124" spans="1:10" x14ac:dyDescent="0.25">
      <c r="A124" s="96"/>
      <c r="B124" s="96"/>
      <c r="C124" s="96"/>
      <c r="D124" s="96"/>
      <c r="E124" s="96"/>
      <c r="F124" s="96"/>
      <c r="G124" s="96"/>
      <c r="H124" s="97"/>
      <c r="I124" s="98"/>
      <c r="J124" s="99"/>
    </row>
    <row r="125" spans="1:10" x14ac:dyDescent="0.25">
      <c r="A125" s="96"/>
      <c r="B125" s="96"/>
      <c r="C125" s="96"/>
      <c r="D125" s="96"/>
      <c r="E125" s="96"/>
      <c r="F125" s="96"/>
      <c r="G125" s="96"/>
      <c r="H125" s="97"/>
      <c r="I125" s="98"/>
      <c r="J125" s="99"/>
    </row>
    <row r="126" spans="1:10" x14ac:dyDescent="0.25">
      <c r="A126" s="96"/>
      <c r="B126" s="96"/>
      <c r="C126" s="96"/>
      <c r="D126" s="96"/>
      <c r="E126" s="96"/>
      <c r="F126" s="96"/>
      <c r="G126" s="96"/>
      <c r="H126" s="97"/>
      <c r="I126" s="98"/>
      <c r="J126" s="99"/>
    </row>
    <row r="127" spans="1:10" x14ac:dyDescent="0.25">
      <c r="A127" s="96"/>
      <c r="B127" s="96"/>
      <c r="C127" s="96"/>
      <c r="D127" s="96"/>
      <c r="E127" s="96"/>
      <c r="F127" s="96"/>
      <c r="G127" s="96"/>
      <c r="H127" s="97"/>
      <c r="I127" s="98"/>
      <c r="J127" s="99"/>
    </row>
    <row r="128" spans="1:10" x14ac:dyDescent="0.25">
      <c r="A128" s="96"/>
      <c r="B128" s="96"/>
      <c r="C128" s="96"/>
      <c r="D128" s="96"/>
      <c r="E128" s="96"/>
      <c r="F128" s="96"/>
      <c r="G128" s="96"/>
      <c r="H128" s="97"/>
      <c r="I128" s="98"/>
      <c r="J128" s="99"/>
    </row>
    <row r="129" spans="1:10" x14ac:dyDescent="0.25">
      <c r="A129" s="96"/>
      <c r="B129" s="96"/>
      <c r="C129" s="96"/>
      <c r="D129" s="96"/>
      <c r="E129" s="96"/>
      <c r="F129" s="96"/>
      <c r="G129" s="96"/>
      <c r="H129" s="97"/>
      <c r="I129" s="98"/>
      <c r="J129" s="99"/>
    </row>
    <row r="130" spans="1:10" x14ac:dyDescent="0.25">
      <c r="A130" s="96"/>
      <c r="B130" s="96"/>
      <c r="C130" s="96"/>
      <c r="D130" s="96"/>
      <c r="E130" s="96"/>
      <c r="F130" s="96"/>
      <c r="G130" s="96"/>
      <c r="H130" s="97"/>
      <c r="I130" s="98"/>
      <c r="J130" s="99"/>
    </row>
    <row r="131" spans="1:10" x14ac:dyDescent="0.25">
      <c r="A131" s="96"/>
      <c r="B131" s="96"/>
      <c r="C131" s="96"/>
      <c r="D131" s="96"/>
      <c r="E131" s="96"/>
      <c r="F131" s="96"/>
      <c r="G131" s="96"/>
      <c r="H131" s="97"/>
      <c r="I131" s="98"/>
      <c r="J131" s="99"/>
    </row>
    <row r="132" spans="1:10" x14ac:dyDescent="0.25">
      <c r="A132" s="96"/>
      <c r="B132" s="96"/>
      <c r="C132" s="96"/>
      <c r="D132" s="96"/>
      <c r="E132" s="96"/>
      <c r="F132" s="96"/>
      <c r="G132" s="96"/>
      <c r="H132" s="97"/>
      <c r="I132" s="98"/>
      <c r="J132" s="99"/>
    </row>
    <row r="134" spans="1:10" x14ac:dyDescent="0.25">
      <c r="A134" s="219"/>
      <c r="B134" s="219"/>
      <c r="C134" s="219"/>
    </row>
  </sheetData>
  <mergeCells count="21">
    <mergeCell ref="A134:C134"/>
    <mergeCell ref="E9:G9"/>
    <mergeCell ref="L10:O11"/>
    <mergeCell ref="A11:A13"/>
    <mergeCell ref="B12:B13"/>
    <mergeCell ref="C12:C13"/>
    <mergeCell ref="D12:D13"/>
    <mergeCell ref="E12:E13"/>
    <mergeCell ref="F12:F13"/>
    <mergeCell ref="I13:I16"/>
    <mergeCell ref="J13:J16"/>
    <mergeCell ref="L1:O1"/>
    <mergeCell ref="L2:O3"/>
    <mergeCell ref="L4:O5"/>
    <mergeCell ref="C5:D6"/>
    <mergeCell ref="E5:G6"/>
    <mergeCell ref="H5:H7"/>
    <mergeCell ref="I6:I8"/>
    <mergeCell ref="L6:O7"/>
    <mergeCell ref="L8:O9"/>
    <mergeCell ref="C9:D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J40"/>
  <sheetViews>
    <sheetView zoomScale="115" zoomScaleNormal="115" workbookViewId="0">
      <selection activeCell="D16" sqref="D16"/>
    </sheetView>
  </sheetViews>
  <sheetFormatPr defaultRowHeight="15" x14ac:dyDescent="0.25"/>
  <cols>
    <col min="1" max="1" width="18.140625" bestFit="1" customWidth="1"/>
    <col min="2" max="2" width="36" bestFit="1" customWidth="1"/>
    <col min="3" max="3" width="20.5703125" bestFit="1" customWidth="1"/>
    <col min="4" max="4" width="10.5703125" bestFit="1" customWidth="1"/>
    <col min="5" max="5" width="11.85546875" bestFit="1" customWidth="1"/>
    <col min="6" max="6" width="10.5703125" bestFit="1" customWidth="1"/>
    <col min="7" max="7" width="11.5703125" bestFit="1" customWidth="1"/>
    <col min="8" max="8" width="14.85546875" bestFit="1" customWidth="1"/>
    <col min="9" max="9" width="68.42578125" bestFit="1" customWidth="1"/>
  </cols>
  <sheetData>
    <row r="1" spans="1:2" x14ac:dyDescent="0.25">
      <c r="A1" s="64" t="s">
        <v>91</v>
      </c>
      <c r="B1" s="64"/>
    </row>
    <row r="2" spans="1:2" x14ac:dyDescent="0.25">
      <c r="A2" s="64" t="s">
        <v>196</v>
      </c>
      <c r="B2" s="64">
        <v>4</v>
      </c>
    </row>
    <row r="3" spans="1:2" x14ac:dyDescent="0.25">
      <c r="A3" s="64" t="s">
        <v>92</v>
      </c>
      <c r="B3" s="64">
        <f>'Initial dilution'!$C$7</f>
        <v>0</v>
      </c>
    </row>
    <row r="4" spans="1:2" x14ac:dyDescent="0.25">
      <c r="A4" s="64" t="s">
        <v>63</v>
      </c>
      <c r="B4" s="5">
        <f>'Initial dilution'!$C$6</f>
        <v>0</v>
      </c>
    </row>
    <row r="5" spans="1:2" x14ac:dyDescent="0.25">
      <c r="A5" s="64" t="s">
        <v>93</v>
      </c>
      <c r="B5" s="64" t="s">
        <v>94</v>
      </c>
    </row>
    <row r="6" spans="1:2" x14ac:dyDescent="0.25">
      <c r="A6" s="64" t="s">
        <v>95</v>
      </c>
      <c r="B6" s="64" t="s">
        <v>96</v>
      </c>
    </row>
    <row r="7" spans="1:2" x14ac:dyDescent="0.25">
      <c r="A7" s="64" t="s">
        <v>97</v>
      </c>
      <c r="B7" s="64" t="s">
        <v>98</v>
      </c>
    </row>
    <row r="8" spans="1:2" x14ac:dyDescent="0.25">
      <c r="A8" s="64" t="s">
        <v>99</v>
      </c>
      <c r="B8" s="64"/>
    </row>
    <row r="9" spans="1:2" x14ac:dyDescent="0.25">
      <c r="A9" s="64" t="s">
        <v>100</v>
      </c>
      <c r="B9" s="64" t="s">
        <v>101</v>
      </c>
    </row>
    <row r="11" spans="1:2" x14ac:dyDescent="0.25">
      <c r="A11" s="64" t="s">
        <v>102</v>
      </c>
      <c r="B11" s="64"/>
    </row>
    <row r="12" spans="1:2" x14ac:dyDescent="0.25">
      <c r="A12" s="64">
        <f>LEFT('Initial dilution'!$C$5, 3)/2 +1</f>
        <v>251</v>
      </c>
      <c r="B12" s="64"/>
    </row>
    <row r="13" spans="1:2" x14ac:dyDescent="0.25">
      <c r="A13" s="64">
        <f>LEFT('Initial dilution'!$C$5, 3)/2 +1</f>
        <v>251</v>
      </c>
      <c r="B13" s="64"/>
    </row>
    <row r="15" spans="1:2" x14ac:dyDescent="0.25">
      <c r="A15" s="64" t="s">
        <v>103</v>
      </c>
      <c r="B15" s="64"/>
    </row>
    <row r="16" spans="1:2" x14ac:dyDescent="0.25">
      <c r="A16" s="64" t="s">
        <v>104</v>
      </c>
      <c r="B16" s="64">
        <v>0</v>
      </c>
    </row>
    <row r="17" spans="1:10" x14ac:dyDescent="0.25">
      <c r="A17" s="64" t="s">
        <v>105</v>
      </c>
      <c r="B17" s="64" t="s">
        <v>106</v>
      </c>
      <c r="C17" s="64"/>
      <c r="D17" s="64"/>
      <c r="E17" s="64"/>
      <c r="F17" s="64"/>
      <c r="G17" s="64"/>
      <c r="H17" s="64"/>
      <c r="I17" s="64"/>
      <c r="J17" s="64"/>
    </row>
    <row r="19" spans="1:10" x14ac:dyDescent="0.25">
      <c r="A19" s="64" t="s">
        <v>107</v>
      </c>
      <c r="B19" s="64"/>
      <c r="C19" s="64"/>
      <c r="D19" s="64"/>
      <c r="E19" s="64"/>
      <c r="F19" s="64"/>
      <c r="G19" s="64"/>
      <c r="H19" s="64"/>
      <c r="I19" s="64"/>
      <c r="J19" s="64"/>
    </row>
    <row r="20" spans="1:10" x14ac:dyDescent="0.25">
      <c r="A20" s="64" t="s">
        <v>108</v>
      </c>
      <c r="B20" s="64" t="s">
        <v>109</v>
      </c>
      <c r="C20" s="64" t="s">
        <v>110</v>
      </c>
      <c r="D20" s="64" t="s">
        <v>111</v>
      </c>
      <c r="E20" s="64" t="s">
        <v>112</v>
      </c>
      <c r="F20" s="64" t="s">
        <v>113</v>
      </c>
      <c r="G20" s="64" t="s">
        <v>114</v>
      </c>
      <c r="H20" s="64" t="s">
        <v>115</v>
      </c>
      <c r="I20" s="64" t="s">
        <v>116</v>
      </c>
      <c r="J20" s="64" t="s">
        <v>99</v>
      </c>
    </row>
    <row r="21" spans="1:10" x14ac:dyDescent="0.25">
      <c r="A21" s="64" t="str">
        <f>IF(LEN('Initial dilution'!$B11)&gt;0,'Initial dilution'!$B11,"")</f>
        <v/>
      </c>
      <c r="B21" s="64" t="str">
        <f>IF(LEN('Initial dilution'!$B11)&gt;0,'Initial dilution'!$B11,"")&amp;"-"&amp;C21</f>
        <v>-</v>
      </c>
      <c r="C21" s="64" t="str">
        <f>IF(LEN('Initial dilution'!$B11)&gt;0, 'Initial dilution'!$C$3,"")</f>
        <v/>
      </c>
      <c r="D21" s="64" t="str">
        <f>IF(LEN('Initial dilution'!$B11)&gt;0, 'Initial dilution'!$A11,"")</f>
        <v/>
      </c>
      <c r="E21" s="64" t="e">
        <f>(RIGHT('Initial dilution'!$E11,LEN('Initial dilution'!$E11)-2))</f>
        <v>#VALUE!</v>
      </c>
      <c r="F21" s="64" t="e">
        <f>IF(LEN(E21)=0,"",VLOOKUP('Initial dilution'!E11, Indices!$A:$B, 2, FALSE))</f>
        <v>#VALUE!</v>
      </c>
      <c r="G21" s="64" t="e">
        <f>(RIGHT('Initial dilution'!$F11,LEN('Initial dilution'!$F11)-2))</f>
        <v>#VALUE!</v>
      </c>
      <c r="H21" s="64" t="e">
        <f>IF(LEN(G21)=0,"",VLOOKUP('Initial dilution'!F11, Indices!$A:$B, 2, FALSE))</f>
        <v>#VALUE!</v>
      </c>
      <c r="I21" s="64" t="str">
        <f>IF(LEN('Initial dilution'!$B11)&gt;0, 'Initial dilution'!$C11,"")</f>
        <v/>
      </c>
      <c r="J21" s="64" t="str">
        <f>IF(LEN('Initial dilution'!$B11)=0, "", "Species=" &amp; SUBSTITUTE(SUBSTITUTE('Initial dilution'!$D11, ",", "_"), " ", "_")) &amp; IF(LEN('Initial dilution'!$B11)=0, "", ";ExpectedGenomeSize=" &amp; VLOOKUP('Initial dilution'!$B11, 'Initial dilution'!$B:$I, 7, FALSE))</f>
        <v/>
      </c>
    </row>
    <row r="22" spans="1:10" x14ac:dyDescent="0.25">
      <c r="A22" s="64" t="str">
        <f>IF(LEN('Initial dilution'!$B12)&gt;0,'Initial dilution'!$B12,"")</f>
        <v/>
      </c>
      <c r="B22" s="64" t="str">
        <f>IF(LEN('Initial dilution'!$B12)&gt;0,'Initial dilution'!$B12,"")&amp;"-"&amp;C22</f>
        <v>-</v>
      </c>
      <c r="C22" s="64" t="str">
        <f>IF(LEN('Initial dilution'!$B12)&gt;0, 'Initial dilution'!$C$3,"")</f>
        <v/>
      </c>
      <c r="D22" s="64" t="str">
        <f>IF(LEN('Initial dilution'!$B12)&gt;0, 'Initial dilution'!$A12,"")</f>
        <v/>
      </c>
      <c r="E22" s="64" t="e">
        <f>(RIGHT('Initial dilution'!$E12,LEN('Initial dilution'!$E12)-2))</f>
        <v>#VALUE!</v>
      </c>
      <c r="F22" s="64" t="e">
        <f>IF(LEN(E22)=0,"",VLOOKUP('Initial dilution'!E12, Indices!$A:$B, 2, FALSE))</f>
        <v>#VALUE!</v>
      </c>
      <c r="G22" s="64" t="e">
        <f>(RIGHT('Initial dilution'!$F12,LEN('Initial dilution'!$F12)-2))</f>
        <v>#VALUE!</v>
      </c>
      <c r="H22" s="64" t="e">
        <f>IF(LEN(G22)=0,"",VLOOKUP('Initial dilution'!F12, Indices!$A:$B, 2, FALSE))</f>
        <v>#VALUE!</v>
      </c>
      <c r="I22" s="64" t="str">
        <f>IF(LEN('Initial dilution'!$B12)&gt;0, 'Initial dilution'!$C12,"")</f>
        <v/>
      </c>
      <c r="J22" s="64" t="str">
        <f>IF(LEN('Initial dilution'!$B12)=0, "", "Species=" &amp; SUBSTITUTE(SUBSTITUTE('Initial dilution'!$D12, ",", "_"), " ", "_")) &amp; IF(LEN('Initial dilution'!$B12)=0, "", ";ExpectedGenomeSize=" &amp; VLOOKUP('Initial dilution'!$B12, 'Initial dilution'!$B:$I, 7, FALSE))</f>
        <v/>
      </c>
    </row>
    <row r="23" spans="1:10" x14ac:dyDescent="0.25">
      <c r="A23" s="64" t="str">
        <f>IF(LEN('Initial dilution'!$B13)&gt;0,'Initial dilution'!$B13,"")</f>
        <v/>
      </c>
      <c r="B23" s="64" t="str">
        <f>IF(LEN('Initial dilution'!$B13)&gt;0,'Initial dilution'!$B13,"")&amp;"-"&amp;C23</f>
        <v>-</v>
      </c>
      <c r="C23" s="64" t="str">
        <f>IF(LEN('Initial dilution'!$B13)&gt;0, 'Initial dilution'!$C$3,"")</f>
        <v/>
      </c>
      <c r="D23" s="64" t="str">
        <f>IF(LEN('Initial dilution'!$B13)&gt;0, 'Initial dilution'!$A13,"")</f>
        <v/>
      </c>
      <c r="E23" s="64" t="e">
        <f>(RIGHT('Initial dilution'!$E13,LEN('Initial dilution'!$E13)-2))</f>
        <v>#VALUE!</v>
      </c>
      <c r="F23" s="64" t="e">
        <f>IF(LEN(E23)=0,"",VLOOKUP('Initial dilution'!E13, Indices!$A:$B, 2, FALSE))</f>
        <v>#VALUE!</v>
      </c>
      <c r="G23" s="64" t="e">
        <f>(RIGHT('Initial dilution'!$F13,LEN('Initial dilution'!$F13)-2))</f>
        <v>#VALUE!</v>
      </c>
      <c r="H23" s="64" t="e">
        <f>IF(LEN(G23)=0,"",VLOOKUP('Initial dilution'!F13, Indices!$A:$B, 2, FALSE))</f>
        <v>#VALUE!</v>
      </c>
      <c r="I23" s="64" t="str">
        <f>IF(LEN('Initial dilution'!$B13)&gt;0, 'Initial dilution'!$C13,"")</f>
        <v/>
      </c>
      <c r="J23" s="64" t="str">
        <f>IF(LEN('Initial dilution'!$B13)=0, "", "Species=" &amp; SUBSTITUTE(SUBSTITUTE('Initial dilution'!$D13, ",", "_"), " ", "_")) &amp; IF(LEN('Initial dilution'!$B13)=0, "", ";ExpectedGenomeSize=" &amp; VLOOKUP('Initial dilution'!$B13, 'Initial dilution'!$B:$I, 7, FALSE))</f>
        <v/>
      </c>
    </row>
    <row r="24" spans="1:10" x14ac:dyDescent="0.25">
      <c r="A24" s="64" t="str">
        <f>IF(LEN('Initial dilution'!$B14)&gt;0,'Initial dilution'!$B14,"")</f>
        <v/>
      </c>
      <c r="B24" s="64" t="str">
        <f>IF(LEN('Initial dilution'!$B14)&gt;0,'Initial dilution'!$B14,"")&amp;"-"&amp;C24</f>
        <v>-</v>
      </c>
      <c r="C24" s="64" t="str">
        <f>IF(LEN('Initial dilution'!$B14)&gt;0, 'Initial dilution'!$C$3,"")</f>
        <v/>
      </c>
      <c r="D24" s="64" t="str">
        <f>IF(LEN('Initial dilution'!$B14)&gt;0, 'Initial dilution'!$A14,"")</f>
        <v/>
      </c>
      <c r="E24" s="64" t="e">
        <f>(RIGHT('Initial dilution'!$E14,LEN('Initial dilution'!$E14)-2))</f>
        <v>#VALUE!</v>
      </c>
      <c r="F24" s="64" t="e">
        <f>IF(LEN(E24)=0,"",VLOOKUP('Initial dilution'!E14, Indices!$A:$B, 2, FALSE))</f>
        <v>#VALUE!</v>
      </c>
      <c r="G24" s="64" t="e">
        <f>(RIGHT('Initial dilution'!$F14,LEN('Initial dilution'!$F14)-2))</f>
        <v>#VALUE!</v>
      </c>
      <c r="H24" s="64" t="e">
        <f>IF(LEN(G24)=0,"",VLOOKUP('Initial dilution'!F14, Indices!$A:$B, 2, FALSE))</f>
        <v>#VALUE!</v>
      </c>
      <c r="I24" s="64" t="str">
        <f>IF(LEN('Initial dilution'!$B14)&gt;0, 'Initial dilution'!$C14,"")</f>
        <v/>
      </c>
      <c r="J24" s="64" t="str">
        <f>IF(LEN('Initial dilution'!$B14)=0, "", "Species=" &amp; SUBSTITUTE(SUBSTITUTE('Initial dilution'!$D14, ",", "_"), " ", "_")) &amp; IF(LEN('Initial dilution'!$B14)=0, "", ";ExpectedGenomeSize=" &amp; VLOOKUP('Initial dilution'!$B14, 'Initial dilution'!$B:$I, 7, FALSE))</f>
        <v/>
      </c>
    </row>
    <row r="25" spans="1:10" x14ac:dyDescent="0.25">
      <c r="A25" s="64" t="str">
        <f>IF(LEN('Initial dilution'!$B15)&gt;0,'Initial dilution'!$B15,"")</f>
        <v/>
      </c>
      <c r="B25" s="64" t="str">
        <f>IF(LEN('Initial dilution'!$B15)&gt;0,'Initial dilution'!$B15,"")&amp;"-"&amp;C25</f>
        <v>-</v>
      </c>
      <c r="C25" s="64" t="str">
        <f>IF(LEN('Initial dilution'!$B15)&gt;0, 'Initial dilution'!$C$3,"")</f>
        <v/>
      </c>
      <c r="D25" s="64" t="str">
        <f>IF(LEN('Initial dilution'!$B15)&gt;0, 'Initial dilution'!$A15,"")</f>
        <v/>
      </c>
      <c r="E25" s="64" t="e">
        <f>(RIGHT('Initial dilution'!$E15,LEN('Initial dilution'!$E15)-2))</f>
        <v>#VALUE!</v>
      </c>
      <c r="F25" s="64" t="e">
        <f>IF(LEN(E25)=0,"",VLOOKUP('Initial dilution'!E15, Indices!$A:$B, 2, FALSE))</f>
        <v>#VALUE!</v>
      </c>
      <c r="G25" s="64" t="e">
        <f>(RIGHT('Initial dilution'!$F15,LEN('Initial dilution'!$F15)-2))</f>
        <v>#VALUE!</v>
      </c>
      <c r="H25" s="64" t="e">
        <f>IF(LEN(G25)=0,"",VLOOKUP('Initial dilution'!F15, Indices!$A:$B, 2, FALSE))</f>
        <v>#VALUE!</v>
      </c>
      <c r="I25" s="64" t="str">
        <f>IF(LEN('Initial dilution'!$B15)&gt;0, 'Initial dilution'!$C15,"")</f>
        <v/>
      </c>
      <c r="J25" s="64" t="str">
        <f>IF(LEN('Initial dilution'!$B15)=0, "", "Species=" &amp; SUBSTITUTE(SUBSTITUTE('Initial dilution'!$D15, ",", "_"), " ", "_")) &amp; IF(LEN('Initial dilution'!$B15)=0, "", ";ExpectedGenomeSize=" &amp; VLOOKUP('Initial dilution'!$B15, 'Initial dilution'!$B:$I, 7, FALSE))</f>
        <v/>
      </c>
    </row>
    <row r="26" spans="1:10" x14ac:dyDescent="0.25">
      <c r="A26" s="64" t="str">
        <f>IF(LEN('Initial dilution'!$B16)&gt;0,'Initial dilution'!$B16,"")</f>
        <v/>
      </c>
      <c r="B26" s="64" t="str">
        <f>IF(LEN('Initial dilution'!$B16)&gt;0,'Initial dilution'!$B16,"")&amp;"-"&amp;C26</f>
        <v>-</v>
      </c>
      <c r="C26" s="64" t="str">
        <f>IF(LEN('Initial dilution'!$B16)&gt;0, 'Initial dilution'!$C$3,"")</f>
        <v/>
      </c>
      <c r="D26" s="64" t="str">
        <f>IF(LEN('Initial dilution'!$B16)&gt;0, 'Initial dilution'!$A16,"")</f>
        <v/>
      </c>
      <c r="E26" s="64" t="e">
        <f>(RIGHT('Initial dilution'!$E16,LEN('Initial dilution'!$E16)-2))</f>
        <v>#VALUE!</v>
      </c>
      <c r="F26" s="64" t="e">
        <f>IF(LEN(E26)=0,"",VLOOKUP('Initial dilution'!E16, Indices!$A:$B, 2, FALSE))</f>
        <v>#VALUE!</v>
      </c>
      <c r="G26" s="64" t="e">
        <f>(RIGHT('Initial dilution'!$F16,LEN('Initial dilution'!$F16)-2))</f>
        <v>#VALUE!</v>
      </c>
      <c r="H26" s="64" t="e">
        <f>IF(LEN(G26)=0,"",VLOOKUP('Initial dilution'!F16, Indices!$A:$B, 2, FALSE))</f>
        <v>#VALUE!</v>
      </c>
      <c r="I26" s="64" t="str">
        <f>IF(LEN('Initial dilution'!$B16)&gt;0, 'Initial dilution'!$C16,"")</f>
        <v/>
      </c>
      <c r="J26" s="64" t="str">
        <f>IF(LEN('Initial dilution'!$B16)=0, "", "Species=" &amp; SUBSTITUTE(SUBSTITUTE('Initial dilution'!$D16, ",", "_"), " ", "_")) &amp; IF(LEN('Initial dilution'!$B16)=0, "", ";ExpectedGenomeSize=" &amp; VLOOKUP('Initial dilution'!$B16, 'Initial dilution'!$B:$I, 7, FALSE))</f>
        <v/>
      </c>
    </row>
    <row r="27" spans="1:10" x14ac:dyDescent="0.25">
      <c r="A27" s="64" t="str">
        <f>IF(LEN('Initial dilution'!$B17)&gt;0,'Initial dilution'!$B17,"")</f>
        <v/>
      </c>
      <c r="B27" s="64" t="str">
        <f>IF(LEN('Initial dilution'!$B17)&gt;0,'Initial dilution'!$B17,"")&amp;"-"&amp;C27</f>
        <v>-</v>
      </c>
      <c r="C27" s="64" t="str">
        <f>IF(LEN('Initial dilution'!$B17)&gt;0, 'Initial dilution'!$C$3,"")</f>
        <v/>
      </c>
      <c r="D27" s="64" t="str">
        <f>IF(LEN('Initial dilution'!$B17)&gt;0, 'Initial dilution'!$A17,"")</f>
        <v/>
      </c>
      <c r="E27" s="64" t="e">
        <f>(RIGHT('Initial dilution'!$E17,LEN('Initial dilution'!$E17)-2))</f>
        <v>#VALUE!</v>
      </c>
      <c r="F27" s="64" t="e">
        <f>IF(LEN(E27)=0,"",VLOOKUP('Initial dilution'!E17, Indices!$A:$B, 2, FALSE))</f>
        <v>#VALUE!</v>
      </c>
      <c r="G27" s="64" t="e">
        <f>(RIGHT('Initial dilution'!$F17,LEN('Initial dilution'!$F17)-2))</f>
        <v>#VALUE!</v>
      </c>
      <c r="H27" s="64" t="e">
        <f>IF(LEN(G27)=0,"",VLOOKUP('Initial dilution'!F17, Indices!$A:$B, 2, FALSE))</f>
        <v>#VALUE!</v>
      </c>
      <c r="I27" s="64" t="str">
        <f>IF(LEN('Initial dilution'!$B17)&gt;0, 'Initial dilution'!$C17,"")</f>
        <v/>
      </c>
      <c r="J27" s="64" t="str">
        <f>IF(LEN('Initial dilution'!$B17)=0, "", "Species=" &amp; SUBSTITUTE(SUBSTITUTE('Initial dilution'!$D17, ",", "_"), " ", "_")) &amp; IF(LEN('Initial dilution'!$B17)=0, "", ";ExpectedGenomeSize=" &amp; VLOOKUP('Initial dilution'!$B17, 'Initial dilution'!$B:$I, 7, FALSE))</f>
        <v/>
      </c>
    </row>
    <row r="28" spans="1:10" x14ac:dyDescent="0.25">
      <c r="A28" s="64" t="str">
        <f>IF(LEN('Initial dilution'!$B18)&gt;0,'Initial dilution'!$B18,"")</f>
        <v/>
      </c>
      <c r="B28" s="64" t="str">
        <f>IF(LEN('Initial dilution'!$B18)&gt;0,'Initial dilution'!$B18,"")&amp;"-"&amp;C28</f>
        <v>-</v>
      </c>
      <c r="C28" s="64" t="str">
        <f>IF(LEN('Initial dilution'!$B18)&gt;0, 'Initial dilution'!$C$3,"")</f>
        <v/>
      </c>
      <c r="D28" s="64" t="str">
        <f>IF(LEN('Initial dilution'!$B18)&gt;0, 'Initial dilution'!$A18,"")</f>
        <v/>
      </c>
      <c r="E28" s="64" t="e">
        <f>(RIGHT('Initial dilution'!$E18,LEN('Initial dilution'!$E18)-2))</f>
        <v>#VALUE!</v>
      </c>
      <c r="F28" s="64" t="e">
        <f>IF(LEN(E28)=0,"",VLOOKUP('Initial dilution'!E18, Indices!$A:$B, 2, FALSE))</f>
        <v>#VALUE!</v>
      </c>
      <c r="G28" s="64" t="e">
        <f>(RIGHT('Initial dilution'!$F18,LEN('Initial dilution'!$F18)-2))</f>
        <v>#VALUE!</v>
      </c>
      <c r="H28" s="64" t="e">
        <f>IF(LEN(G28)=0,"",VLOOKUP('Initial dilution'!F18, Indices!$A:$B, 2, FALSE))</f>
        <v>#VALUE!</v>
      </c>
      <c r="I28" s="64" t="str">
        <f>IF(LEN('Initial dilution'!$B18)&gt;0, 'Initial dilution'!$C18,"")</f>
        <v/>
      </c>
      <c r="J28" s="64" t="str">
        <f>IF(LEN('Initial dilution'!$B18)=0, "", "Species=" &amp; SUBSTITUTE(SUBSTITUTE('Initial dilution'!$D18, ",", "_"), " ", "_")) &amp; IF(LEN('Initial dilution'!$B18)=0, "", ";ExpectedGenomeSize=" &amp; VLOOKUP('Initial dilution'!$B18, 'Initial dilution'!$B:$I, 7, FALSE))</f>
        <v/>
      </c>
    </row>
    <row r="29" spans="1:10" x14ac:dyDescent="0.25">
      <c r="A29" s="64" t="str">
        <f>IF(LEN('Initial dilution'!$B19)&gt;0,'Initial dilution'!$B19,"")</f>
        <v/>
      </c>
      <c r="B29" s="64" t="str">
        <f>IF(LEN('Initial dilution'!$B19)&gt;0,'Initial dilution'!$B19,"")&amp;"-"&amp;C29</f>
        <v>-</v>
      </c>
      <c r="C29" s="64" t="str">
        <f>IF(LEN('Initial dilution'!$B19)&gt;0, 'Initial dilution'!$C$3,"")</f>
        <v/>
      </c>
      <c r="D29" s="64" t="str">
        <f>IF(LEN('Initial dilution'!$B19)&gt;0, 'Initial dilution'!$A19,"")</f>
        <v/>
      </c>
      <c r="E29" s="64" t="e">
        <f>(RIGHT('Initial dilution'!$E19,LEN('Initial dilution'!$E19)-2))</f>
        <v>#VALUE!</v>
      </c>
      <c r="F29" s="64" t="e">
        <f>IF(LEN(E29)=0,"",VLOOKUP('Initial dilution'!E19, Indices!$A:$B, 2, FALSE))</f>
        <v>#VALUE!</v>
      </c>
      <c r="G29" s="64" t="e">
        <f>(RIGHT('Initial dilution'!$F19,LEN('Initial dilution'!$F19)-2))</f>
        <v>#VALUE!</v>
      </c>
      <c r="H29" s="64" t="e">
        <f>IF(LEN(G29)=0,"",VLOOKUP('Initial dilution'!F19, Indices!$A:$B, 2, FALSE))</f>
        <v>#VALUE!</v>
      </c>
      <c r="I29" s="64" t="str">
        <f>IF(LEN('Initial dilution'!$B19)&gt;0, 'Initial dilution'!$C19,"")</f>
        <v/>
      </c>
      <c r="J29" s="64" t="str">
        <f>IF(LEN('Initial dilution'!$B19)=0, "", "Species=" &amp; SUBSTITUTE(SUBSTITUTE('Initial dilution'!$D19, ",", "_"), " ", "_")) &amp; IF(LEN('Initial dilution'!$B19)=0, "", ";ExpectedGenomeSize=" &amp; VLOOKUP('Initial dilution'!$B19, 'Initial dilution'!$B:$I, 7, FALSE))</f>
        <v/>
      </c>
    </row>
    <row r="30" spans="1:10" x14ac:dyDescent="0.25">
      <c r="A30" s="64" t="str">
        <f>IF(LEN('Initial dilution'!$B20)&gt;0,'Initial dilution'!$B20,"")</f>
        <v/>
      </c>
      <c r="B30" s="64" t="str">
        <f>IF(LEN('Initial dilution'!$B20)&gt;0,'Initial dilution'!$B20,"")&amp;"-"&amp;C30</f>
        <v>-</v>
      </c>
      <c r="C30" s="64" t="str">
        <f>IF(LEN('Initial dilution'!$B20)&gt;0, 'Initial dilution'!$C$3,"")</f>
        <v/>
      </c>
      <c r="D30" s="64" t="str">
        <f>IF(LEN('Initial dilution'!$B20)&gt;0, 'Initial dilution'!$A20,"")</f>
        <v/>
      </c>
      <c r="E30" s="64" t="e">
        <f>(RIGHT('Initial dilution'!$E20,LEN('Initial dilution'!$E20)-2))</f>
        <v>#VALUE!</v>
      </c>
      <c r="F30" s="64" t="e">
        <f>IF(LEN(E30)=0,"",VLOOKUP('Initial dilution'!E20, Indices!$A:$B, 2, FALSE))</f>
        <v>#VALUE!</v>
      </c>
      <c r="G30" s="64" t="e">
        <f>(RIGHT('Initial dilution'!$F20,LEN('Initial dilution'!$F20)-2))</f>
        <v>#VALUE!</v>
      </c>
      <c r="H30" s="64" t="e">
        <f>IF(LEN(G30)=0,"",VLOOKUP('Initial dilution'!F20, Indices!$A:$B, 2, FALSE))</f>
        <v>#VALUE!</v>
      </c>
      <c r="I30" s="64" t="str">
        <f>IF(LEN('Initial dilution'!$B20)&gt;0, 'Initial dilution'!$C20,"")</f>
        <v/>
      </c>
      <c r="J30" s="64" t="str">
        <f>IF(LEN('Initial dilution'!$B20)=0, "", "Species=" &amp; SUBSTITUTE(SUBSTITUTE('Initial dilution'!$D20, ",", "_"), " ", "_")) &amp; IF(LEN('Initial dilution'!$B20)=0, "", ";ExpectedGenomeSize=" &amp; VLOOKUP('Initial dilution'!$B20, 'Initial dilution'!$B:$I, 7, FALSE))</f>
        <v/>
      </c>
    </row>
    <row r="31" spans="1:10" x14ac:dyDescent="0.25">
      <c r="A31" s="64" t="str">
        <f>IF(LEN('Initial dilution'!$B21)&gt;0,'Initial dilution'!$B21,"")</f>
        <v/>
      </c>
      <c r="B31" s="64" t="str">
        <f>IF(LEN('Initial dilution'!$B21)&gt;0,'Initial dilution'!$B21,"")&amp;"-"&amp;C31</f>
        <v>-</v>
      </c>
      <c r="C31" s="64" t="str">
        <f>IF(LEN('Initial dilution'!$B21)&gt;0, 'Initial dilution'!$C$3,"")</f>
        <v/>
      </c>
      <c r="D31" s="64" t="str">
        <f>IF(LEN('Initial dilution'!$B21)&gt;0, 'Initial dilution'!$A21,"")</f>
        <v/>
      </c>
      <c r="E31" s="64" t="e">
        <f>(RIGHT('Initial dilution'!$E21,LEN('Initial dilution'!$E21)-2))</f>
        <v>#VALUE!</v>
      </c>
      <c r="F31" s="64" t="e">
        <f>IF(LEN(E31)=0,"",VLOOKUP('Initial dilution'!E21, Indices!$A:$B, 2, FALSE))</f>
        <v>#VALUE!</v>
      </c>
      <c r="G31" s="64" t="e">
        <f>(RIGHT('Initial dilution'!$F21,LEN('Initial dilution'!$F21)-2))</f>
        <v>#VALUE!</v>
      </c>
      <c r="H31" s="64" t="e">
        <f>IF(LEN(G31)=0,"",VLOOKUP('Initial dilution'!F21, Indices!$A:$B, 2, FALSE))</f>
        <v>#VALUE!</v>
      </c>
      <c r="I31" s="64" t="str">
        <f>IF(LEN('Initial dilution'!$B21)&gt;0, 'Initial dilution'!$C21,"")</f>
        <v/>
      </c>
      <c r="J31" s="64" t="str">
        <f>IF(LEN('Initial dilution'!$B21)=0, "", "Species=" &amp; SUBSTITUTE(SUBSTITUTE('Initial dilution'!$D21, ",", "_"), " ", "_")) &amp; IF(LEN('Initial dilution'!$B21)=0, "", ";ExpectedGenomeSize=" &amp; VLOOKUP('Initial dilution'!$B21, 'Initial dilution'!$B:$I, 7, FALSE))</f>
        <v/>
      </c>
    </row>
    <row r="32" spans="1:10" x14ac:dyDescent="0.25">
      <c r="A32" s="64" t="str">
        <f>IF(LEN('Initial dilution'!$B22)&gt;0,'Initial dilution'!$B22,"")</f>
        <v/>
      </c>
      <c r="B32" s="64" t="str">
        <f>IF(LEN('Initial dilution'!$B22)&gt;0,'Initial dilution'!$B22,"")&amp;"-"&amp;C32</f>
        <v>-</v>
      </c>
      <c r="C32" s="64" t="str">
        <f>IF(LEN('Initial dilution'!$B22)&gt;0, 'Initial dilution'!$C$3,"")</f>
        <v/>
      </c>
      <c r="D32" s="64" t="str">
        <f>IF(LEN('Initial dilution'!$B22)&gt;0, 'Initial dilution'!$A22,"")</f>
        <v/>
      </c>
      <c r="E32" s="64" t="e">
        <f>(RIGHT('Initial dilution'!$E22,LEN('Initial dilution'!$E22)-2))</f>
        <v>#VALUE!</v>
      </c>
      <c r="F32" s="64" t="e">
        <f>IF(LEN(E32)=0,"",VLOOKUP('Initial dilution'!E22, Indices!$A:$B, 2, FALSE))</f>
        <v>#VALUE!</v>
      </c>
      <c r="G32" s="64" t="e">
        <f>(RIGHT('Initial dilution'!$F22,LEN('Initial dilution'!$F22)-2))</f>
        <v>#VALUE!</v>
      </c>
      <c r="H32" s="64" t="e">
        <f>IF(LEN(G32)=0,"",VLOOKUP('Initial dilution'!F22, Indices!$A:$B, 2, FALSE))</f>
        <v>#VALUE!</v>
      </c>
      <c r="I32" s="64" t="str">
        <f>IF(LEN('Initial dilution'!$B22)&gt;0, 'Initial dilution'!$C22,"")</f>
        <v/>
      </c>
      <c r="J32" s="64" t="str">
        <f>IF(LEN('Initial dilution'!$B22)=0, "", "Species=" &amp; SUBSTITUTE(SUBSTITUTE('Initial dilution'!$D22, ",", "_"), " ", "_")) &amp; IF(LEN('Initial dilution'!$B22)=0, "", ";ExpectedGenomeSize=" &amp; VLOOKUP('Initial dilution'!$B22, 'Initial dilution'!$B:$I, 7, FALSE))</f>
        <v/>
      </c>
    </row>
    <row r="33" spans="1:10" x14ac:dyDescent="0.25">
      <c r="A33" s="64" t="str">
        <f>IF(LEN('Initial dilution'!$B23)&gt;0,'Initial dilution'!$B23,"")</f>
        <v/>
      </c>
      <c r="B33" s="64" t="str">
        <f>IF(LEN('Initial dilution'!$B23)&gt;0,'Initial dilution'!$B23,"")&amp;"-"&amp;C33</f>
        <v>-</v>
      </c>
      <c r="C33" s="64" t="str">
        <f>IF(LEN('Initial dilution'!$B23)&gt;0, 'Initial dilution'!$C$3,"")</f>
        <v/>
      </c>
      <c r="D33" s="64" t="str">
        <f>IF(LEN('Initial dilution'!$B23)&gt;0, 'Initial dilution'!$A23,"")</f>
        <v/>
      </c>
      <c r="E33" s="64" t="e">
        <f>(RIGHT('Initial dilution'!$E23,LEN('Initial dilution'!$E23)-2))</f>
        <v>#VALUE!</v>
      </c>
      <c r="F33" s="64" t="e">
        <f>IF(LEN(E33)=0,"",VLOOKUP('Initial dilution'!E23, Indices!$A:$B, 2, FALSE))</f>
        <v>#VALUE!</v>
      </c>
      <c r="G33" s="64" t="e">
        <f>(RIGHT('Initial dilution'!$F23,LEN('Initial dilution'!$F23)-2))</f>
        <v>#VALUE!</v>
      </c>
      <c r="H33" s="64" t="e">
        <f>IF(LEN(G33)=0,"",VLOOKUP('Initial dilution'!F23, Indices!$A:$B, 2, FALSE))</f>
        <v>#VALUE!</v>
      </c>
      <c r="I33" s="64" t="str">
        <f>IF(LEN('Initial dilution'!$B23)&gt;0, 'Initial dilution'!$C23,"")</f>
        <v/>
      </c>
      <c r="J33" s="64" t="str">
        <f>IF(LEN('Initial dilution'!$B23)=0, "", "Species=" &amp; SUBSTITUTE(SUBSTITUTE('Initial dilution'!$D23, ",", "_"), " ", "_")) &amp; IF(LEN('Initial dilution'!$B23)=0, "", ";ExpectedGenomeSize=" &amp; VLOOKUP('Initial dilution'!$B23, 'Initial dilution'!$B:$I, 7, FALSE))</f>
        <v/>
      </c>
    </row>
    <row r="34" spans="1:10" x14ac:dyDescent="0.25">
      <c r="A34" s="64" t="str">
        <f>IF(LEN('Initial dilution'!$B24)&gt;0,'Initial dilution'!$B24,"")</f>
        <v/>
      </c>
      <c r="B34" s="64" t="str">
        <f>IF(LEN('Initial dilution'!$B24)&gt;0,'Initial dilution'!$B24,"")&amp;"-"&amp;C34</f>
        <v>-</v>
      </c>
      <c r="C34" s="64" t="str">
        <f>IF(LEN('Initial dilution'!$B24)&gt;0, 'Initial dilution'!$C$3,"")</f>
        <v/>
      </c>
      <c r="D34" s="64" t="str">
        <f>IF(LEN('Initial dilution'!$B24)&gt;0, 'Initial dilution'!$A24,"")</f>
        <v/>
      </c>
      <c r="E34" s="64" t="e">
        <f>(RIGHT('Initial dilution'!$E24,LEN('Initial dilution'!$E24)-2))</f>
        <v>#VALUE!</v>
      </c>
      <c r="F34" s="64" t="e">
        <f>IF(LEN(E34)=0,"",VLOOKUP('Initial dilution'!E24, Indices!$A:$B, 2, FALSE))</f>
        <v>#VALUE!</v>
      </c>
      <c r="G34" s="64" t="e">
        <f>(RIGHT('Initial dilution'!$F24,LEN('Initial dilution'!$F24)-2))</f>
        <v>#VALUE!</v>
      </c>
      <c r="H34" s="64" t="e">
        <f>IF(LEN(G34)=0,"",VLOOKUP('Initial dilution'!F24, Indices!$A:$B, 2, FALSE))</f>
        <v>#VALUE!</v>
      </c>
      <c r="I34" s="64" t="str">
        <f>IF(LEN('Initial dilution'!$B24)&gt;0, 'Initial dilution'!$C24,"")</f>
        <v/>
      </c>
      <c r="J34" s="64" t="str">
        <f>IF(LEN('Initial dilution'!$B24)=0, "", "Species=" &amp; SUBSTITUTE(SUBSTITUTE('Initial dilution'!$D24, ",", "_"), " ", "_")) &amp; IF(LEN('Initial dilution'!$B24)=0, "", ";ExpectedGenomeSize=" &amp; VLOOKUP('Initial dilution'!$B24, 'Initial dilution'!$B:$I, 7, FALSE))</f>
        <v/>
      </c>
    </row>
    <row r="35" spans="1:10" x14ac:dyDescent="0.25">
      <c r="A35" s="64" t="str">
        <f>IF(LEN('Initial dilution'!$B25)&gt;0,'Initial dilution'!$B25,"")</f>
        <v/>
      </c>
      <c r="B35" s="64" t="str">
        <f>IF(LEN('Initial dilution'!$B25)&gt;0,'Initial dilution'!$B25,"")&amp;"-"&amp;C35</f>
        <v>-</v>
      </c>
      <c r="C35" s="64" t="str">
        <f>IF(LEN('Initial dilution'!$B25)&gt;0, 'Initial dilution'!$C$3,"")</f>
        <v/>
      </c>
      <c r="D35" s="64" t="str">
        <f>IF(LEN('Initial dilution'!$B25)&gt;0, 'Initial dilution'!$A25,"")</f>
        <v/>
      </c>
      <c r="E35" s="64" t="e">
        <f>(RIGHT('Initial dilution'!$E25,LEN('Initial dilution'!$E25)-2))</f>
        <v>#VALUE!</v>
      </c>
      <c r="F35" s="64" t="e">
        <f>IF(LEN(E35)=0,"",VLOOKUP('Initial dilution'!E25, Indices!$A:$B, 2, FALSE))</f>
        <v>#VALUE!</v>
      </c>
      <c r="G35" s="64" t="e">
        <f>(RIGHT('Initial dilution'!$F25,LEN('Initial dilution'!$F25)-2))</f>
        <v>#VALUE!</v>
      </c>
      <c r="H35" s="64" t="e">
        <f>IF(LEN(G35)=0,"",VLOOKUP('Initial dilution'!F25, Indices!$A:$B, 2, FALSE))</f>
        <v>#VALUE!</v>
      </c>
      <c r="I35" s="64" t="str">
        <f>IF(LEN('Initial dilution'!$B25)&gt;0, 'Initial dilution'!$C25,"")</f>
        <v/>
      </c>
      <c r="J35" s="64" t="str">
        <f>IF(LEN('Initial dilution'!$B25)=0, "", "Species=" &amp; SUBSTITUTE(SUBSTITUTE('Initial dilution'!$D25, ",", "_"), " ", "_")) &amp; IF(LEN('Initial dilution'!$B25)=0, "", ";ExpectedGenomeSize=" &amp; VLOOKUP('Initial dilution'!$B25, 'Initial dilution'!$B:$I, 7, FALSE))</f>
        <v/>
      </c>
    </row>
    <row r="36" spans="1:10" x14ac:dyDescent="0.25">
      <c r="A36" s="64" t="str">
        <f>IF(LEN('Initial dilution'!$B26)&gt;0,'Initial dilution'!$B26,"")</f>
        <v/>
      </c>
      <c r="B36" s="64" t="str">
        <f>IF(LEN('Initial dilution'!$B26)&gt;0,'Initial dilution'!$B26,"")&amp;"-"&amp;C36</f>
        <v>-</v>
      </c>
      <c r="C36" s="62" t="str">
        <f>IF(LEN('Initial dilution'!$B26)&gt;0, 'Initial dilution'!$C$3,"")</f>
        <v/>
      </c>
      <c r="D36" s="62" t="str">
        <f>IF(LEN('Initial dilution'!$B26)&gt;0, 'Initial dilution'!$A26,"")</f>
        <v/>
      </c>
      <c r="E36" s="64" t="e">
        <f>(RIGHT('Initial dilution'!$E26,LEN('Initial dilution'!$E26)-2))</f>
        <v>#VALUE!</v>
      </c>
      <c r="F36" s="64" t="e">
        <f>IF(LEN(E36)=0,"",VLOOKUP('Initial dilution'!E26, Indices!$A:$B, 2, FALSE))</f>
        <v>#VALUE!</v>
      </c>
      <c r="G36" s="64" t="e">
        <f>(RIGHT('Initial dilution'!$F26,LEN('Initial dilution'!$F26)-2))</f>
        <v>#VALUE!</v>
      </c>
      <c r="H36" s="64" t="e">
        <f>IF(LEN(G36)=0,"",VLOOKUP('Initial dilution'!F26, Indices!$A:$B, 2, FALSE))</f>
        <v>#VALUE!</v>
      </c>
      <c r="I36" s="62" t="str">
        <f>IF(LEN('Initial dilution'!$B26)&gt;0, 'Initial dilution'!$C26,"")</f>
        <v/>
      </c>
      <c r="J36" s="62" t="str">
        <f>IF(LEN('Initial dilution'!$B26)=0, "", "Species=" &amp; SUBSTITUTE(SUBSTITUTE('Initial dilution'!$D26, ",", "_"), " ", "_")) &amp; IF(LEN('Initial dilution'!$B26)=0, "", ";ExpectedGenomeSize=" &amp; VLOOKUP('Initial dilution'!$B26, 'Initial dilution'!$B:$I, 7, FALSE))</f>
        <v/>
      </c>
    </row>
    <row r="37" spans="1:10" x14ac:dyDescent="0.25">
      <c r="A37" s="64" t="str">
        <f>IF(LEN('Initial dilution'!$B27)&gt;0,'Initial dilution'!$B27,"")</f>
        <v/>
      </c>
      <c r="B37" s="64" t="str">
        <f>IF(LEN('Initial dilution'!$B27)&gt;0,'Initial dilution'!$B27,"")&amp;"-"&amp;C37</f>
        <v>-</v>
      </c>
      <c r="C37" s="64" t="str">
        <f>IF(LEN('Initial dilution'!$B27)&gt;0, 'Initial dilution'!$C$3,"")</f>
        <v/>
      </c>
      <c r="D37" s="64" t="str">
        <f>IF(LEN('Initial dilution'!$B27)&gt;0, 'Initial dilution'!$A27,"")</f>
        <v/>
      </c>
      <c r="E37" s="64" t="e">
        <f>(RIGHT('Initial dilution'!$E27,LEN('Initial dilution'!$E27)-2))</f>
        <v>#VALUE!</v>
      </c>
      <c r="F37" s="64" t="e">
        <f>IF(LEN(E37)=0,"",VLOOKUP('Initial dilution'!E27, Indices!$A:$B, 2, FALSE))</f>
        <v>#VALUE!</v>
      </c>
      <c r="G37" s="64" t="e">
        <f>(RIGHT('Initial dilution'!$F27,LEN('Initial dilution'!$F27)-2))</f>
        <v>#VALUE!</v>
      </c>
      <c r="H37" s="64" t="e">
        <f>IF(LEN(G37)=0,"",VLOOKUP('Initial dilution'!F27, Indices!$A:$B, 2, FALSE))</f>
        <v>#VALUE!</v>
      </c>
      <c r="I37" s="64" t="str">
        <f>IF(LEN('Initial dilution'!$B27)&gt;0, 'Initial dilution'!$C27,"")</f>
        <v/>
      </c>
      <c r="J37" s="64" t="str">
        <f>IF(LEN('Initial dilution'!$B27)=0, "", "Species=" &amp; SUBSTITUTE(SUBSTITUTE('Initial dilution'!$D27, ",", "_"), " ", "_")) &amp; IF(LEN('Initial dilution'!$B27)=0, "", ";ExpectedGenomeSize=" &amp; VLOOKUP('Initial dilution'!$B27, 'Initial dilution'!$B:$I, 7, FALSE))</f>
        <v/>
      </c>
    </row>
    <row r="38" spans="1:10" x14ac:dyDescent="0.25">
      <c r="A38" s="64" t="str">
        <f>IF(LEN('Initial dilution'!$B28)&gt;0,'Initial dilution'!$B28,"")</f>
        <v/>
      </c>
      <c r="B38" s="64" t="str">
        <f>IF(LEN('Initial dilution'!$B28)&gt;0,'Initial dilution'!$B28,"")&amp;"-"&amp;C38</f>
        <v>-</v>
      </c>
      <c r="C38" s="64" t="str">
        <f>IF(LEN('Initial dilution'!$B28)&gt;0, 'Initial dilution'!$C$3,"")</f>
        <v/>
      </c>
      <c r="D38" s="64" t="str">
        <f>IF(LEN('Initial dilution'!$B28)&gt;0, 'Initial dilution'!$A28,"")</f>
        <v/>
      </c>
      <c r="E38" s="64" t="e">
        <f>(RIGHT('Initial dilution'!$E28,LEN('Initial dilution'!$E28)-2))</f>
        <v>#VALUE!</v>
      </c>
      <c r="F38" s="64" t="e">
        <f>IF(LEN(E38)=0,"",VLOOKUP('Initial dilution'!E28, Indices!$A:$B, 2, FALSE))</f>
        <v>#VALUE!</v>
      </c>
      <c r="G38" s="64" t="e">
        <f>(RIGHT('Initial dilution'!$F28,LEN('Initial dilution'!$F28)-2))</f>
        <v>#VALUE!</v>
      </c>
      <c r="H38" s="64" t="e">
        <f>IF(LEN(G38)=0,"",VLOOKUP('Initial dilution'!F28, Indices!$A:$B, 2, FALSE))</f>
        <v>#VALUE!</v>
      </c>
      <c r="I38" s="64" t="str">
        <f>IF(LEN('Initial dilution'!$B28)&gt;0, 'Initial dilution'!$C28,"")</f>
        <v/>
      </c>
      <c r="J38" s="64" t="str">
        <f>IF(LEN('Initial dilution'!$B28)=0, "", "Species=" &amp; SUBSTITUTE(SUBSTITUTE('Initial dilution'!$D28, ",", "_"), " ", "_")) &amp; IF(LEN('Initial dilution'!$B28)=0, "", ";ExpectedGenomeSize=" &amp; VLOOKUP('Initial dilution'!$B28, 'Initial dilution'!$B:$I, 7, FALSE))</f>
        <v/>
      </c>
    </row>
    <row r="39" spans="1:10" x14ac:dyDescent="0.25">
      <c r="A39" s="64" t="str">
        <f>IF(LEN('Initial dilution'!$B29)&gt;0,'Initial dilution'!$B29,"")</f>
        <v/>
      </c>
      <c r="B39" s="64" t="str">
        <f>IF(LEN('Initial dilution'!$B29)&gt;0,'Initial dilution'!$B29,"")&amp;"-"&amp;C39</f>
        <v>-</v>
      </c>
      <c r="C39" s="64" t="str">
        <f>IF(LEN('Initial dilution'!$B29)&gt;0, 'Initial dilution'!$C$3,"")</f>
        <v/>
      </c>
      <c r="D39" s="64" t="str">
        <f>IF(LEN('Initial dilution'!$B29)&gt;0, 'Initial dilution'!$A29,"")</f>
        <v/>
      </c>
      <c r="E39" s="64" t="e">
        <f>(RIGHT('Initial dilution'!$E29,LEN('Initial dilution'!$E29)-2))</f>
        <v>#VALUE!</v>
      </c>
      <c r="F39" s="64" t="e">
        <f>IF(LEN(E39)=0,"",VLOOKUP('Initial dilution'!E29, Indices!$A:$B, 2, FALSE))</f>
        <v>#VALUE!</v>
      </c>
      <c r="G39" s="64" t="e">
        <f>(RIGHT('Initial dilution'!$F29,LEN('Initial dilution'!$F29)-2))</f>
        <v>#VALUE!</v>
      </c>
      <c r="H39" s="64" t="e">
        <f>IF(LEN(G39)=0,"",VLOOKUP('Initial dilution'!F29, Indices!$A:$B, 2, FALSE))</f>
        <v>#VALUE!</v>
      </c>
      <c r="I39" s="64" t="str">
        <f>IF(LEN('Initial dilution'!$B29)&gt;0, 'Initial dilution'!$C29,"")</f>
        <v/>
      </c>
      <c r="J39" s="64" t="str">
        <f>IF(LEN('Initial dilution'!$B29)=0, "", "Species=" &amp; SUBSTITUTE(SUBSTITUTE('Initial dilution'!$D29, ",", "_"), " ", "_")) &amp; IF(LEN('Initial dilution'!$B29)=0, "", ";ExpectedGenomeSize=" &amp; VLOOKUP('Initial dilution'!$B29, 'Initial dilution'!$B:$I, 7, FALSE))</f>
        <v/>
      </c>
    </row>
    <row r="40" spans="1:10" x14ac:dyDescent="0.25">
      <c r="A40" s="7" t="str">
        <f>IF(LEN('Initial dilution'!$B30)&gt;0,'Initial dilution'!$B30,"")</f>
        <v/>
      </c>
      <c r="B40" s="7" t="str">
        <f>IF(LEN('Initial dilution'!$B30)&gt;0,'Initial dilution'!$B30,"")&amp;"-"&amp;C40</f>
        <v>-</v>
      </c>
      <c r="C40" s="7" t="str">
        <f>IF(LEN('Initial dilution'!$B30)&gt;0, 'Initial dilution'!$C$3,"")</f>
        <v/>
      </c>
      <c r="D40" s="7" t="str">
        <f>IF(LEN('Initial dilution'!$B30)&gt;0, 'Initial dilution'!$A30,"")</f>
        <v/>
      </c>
      <c r="E40" s="64" t="e">
        <f>(RIGHT('Initial dilution'!$E30,LEN('Initial dilution'!$E30)-2))</f>
        <v>#VALUE!</v>
      </c>
      <c r="F40" s="64" t="e">
        <f>IF(LEN(E40)=0,"",VLOOKUP('Initial dilution'!E30, Indices!$A:$B, 2, FALSE))</f>
        <v>#VALUE!</v>
      </c>
      <c r="G40" s="64" t="e">
        <f>(RIGHT('Initial dilution'!$F30,LEN('Initial dilution'!$F30)-2))</f>
        <v>#VALUE!</v>
      </c>
      <c r="H40" s="64" t="e">
        <f>IF(LEN(G40)=0,"",VLOOKUP('Initial dilution'!F30, Indices!$A:$B, 2, FALSE))</f>
        <v>#VALUE!</v>
      </c>
      <c r="I40" s="7" t="str">
        <f>IF(LEN('Initial dilution'!$B30)&gt;0, 'Initial dilution'!$C30,"")</f>
        <v/>
      </c>
      <c r="J40" s="7" t="str">
        <f>IF(LEN('Initial dilution'!$B30)=0, "", "Species=" &amp; SUBSTITUTE(SUBSTITUTE('Initial dilution'!$D30, ",", "_"), " ", "_")) &amp; IF(LEN('Initial dilution'!$B30)=0, "", ";ExpectedGenomeSize=" &amp; VLOOKUP('Initial dilution'!$B30, 'Initial dilution'!$B:$I, 7, FALSE))</f>
        <v/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4A1F-0098-440F-BDF5-049874AA1631}">
  <dimension ref="A1:J36"/>
  <sheetViews>
    <sheetView zoomScale="115" zoomScaleNormal="115" workbookViewId="0">
      <selection activeCell="A12" sqref="A12"/>
    </sheetView>
  </sheetViews>
  <sheetFormatPr defaultColWidth="8.85546875" defaultRowHeight="15" x14ac:dyDescent="0.25"/>
  <cols>
    <col min="1" max="1" width="34" style="64" customWidth="1"/>
    <col min="2" max="2" width="36" style="64" bestFit="1" customWidth="1"/>
    <col min="3" max="3" width="20.5703125" style="64" bestFit="1" customWidth="1"/>
    <col min="4" max="4" width="10.5703125" style="64" bestFit="1" customWidth="1"/>
    <col min="5" max="5" width="11.85546875" style="64" bestFit="1" customWidth="1"/>
    <col min="6" max="6" width="10.5703125" style="64" bestFit="1" customWidth="1"/>
    <col min="7" max="7" width="11.5703125" style="64" bestFit="1" customWidth="1"/>
    <col min="8" max="8" width="14.85546875" style="64" bestFit="1" customWidth="1"/>
    <col min="9" max="9" width="68.42578125" style="64" bestFit="1" customWidth="1"/>
    <col min="10" max="16384" width="8.85546875" style="64"/>
  </cols>
  <sheetData>
    <row r="1" spans="1:7" x14ac:dyDescent="0.25">
      <c r="A1" s="64" t="s">
        <v>91</v>
      </c>
    </row>
    <row r="2" spans="1:7" x14ac:dyDescent="0.25">
      <c r="A2" s="64" t="s">
        <v>196</v>
      </c>
      <c r="B2" s="64">
        <f>'Initial dilution'!$C$2</f>
        <v>0</v>
      </c>
    </row>
    <row r="3" spans="1:7" x14ac:dyDescent="0.25">
      <c r="A3" s="64" t="s">
        <v>63</v>
      </c>
      <c r="B3" s="5">
        <f>'Initial dilution'!$C$6</f>
        <v>0</v>
      </c>
    </row>
    <row r="4" spans="1:7" x14ac:dyDescent="0.25">
      <c r="A4" s="64" t="s">
        <v>197</v>
      </c>
      <c r="B4" s="64" t="s">
        <v>201</v>
      </c>
    </row>
    <row r="5" spans="1:7" x14ac:dyDescent="0.25">
      <c r="A5" s="64" t="s">
        <v>93</v>
      </c>
      <c r="B5" s="64" t="s">
        <v>94</v>
      </c>
    </row>
    <row r="6" spans="1:7" x14ac:dyDescent="0.25">
      <c r="A6" s="64" t="s">
        <v>198</v>
      </c>
      <c r="B6" s="74" t="s">
        <v>98</v>
      </c>
    </row>
    <row r="7" spans="1:7" x14ac:dyDescent="0.25">
      <c r="A7" s="64" t="s">
        <v>202</v>
      </c>
      <c r="B7" s="64" t="s">
        <v>200</v>
      </c>
    </row>
    <row r="8" spans="1:7" x14ac:dyDescent="0.25">
      <c r="A8" s="64" t="s">
        <v>99</v>
      </c>
    </row>
    <row r="9" spans="1:7" x14ac:dyDescent="0.25">
      <c r="A9" s="64" t="s">
        <v>100</v>
      </c>
      <c r="B9" s="64" t="s">
        <v>101</v>
      </c>
    </row>
    <row r="10" spans="1:7" x14ac:dyDescent="0.25">
      <c r="A10" s="64" t="s">
        <v>102</v>
      </c>
    </row>
    <row r="11" spans="1:7" x14ac:dyDescent="0.25">
      <c r="A11" s="64">
        <f>LEFT('Initial dilution'!$C$5, 3)/2 +1</f>
        <v>251</v>
      </c>
    </row>
    <row r="12" spans="1:7" x14ac:dyDescent="0.25">
      <c r="A12" s="64">
        <f>LEFT('Initial dilution'!$C$5, 3)/2 +1</f>
        <v>251</v>
      </c>
    </row>
    <row r="13" spans="1:7" x14ac:dyDescent="0.25">
      <c r="A13" s="64" t="s">
        <v>103</v>
      </c>
    </row>
    <row r="14" spans="1:7" x14ac:dyDescent="0.25">
      <c r="A14" s="64" t="s">
        <v>199</v>
      </c>
      <c r="B14" s="64" t="s">
        <v>106</v>
      </c>
    </row>
    <row r="15" spans="1:7" x14ac:dyDescent="0.25">
      <c r="A15" s="64" t="s">
        <v>107</v>
      </c>
    </row>
    <row r="16" spans="1:7" x14ac:dyDescent="0.25">
      <c r="A16" s="64" t="s">
        <v>108</v>
      </c>
      <c r="B16" s="64" t="s">
        <v>99</v>
      </c>
      <c r="C16" s="64" t="s">
        <v>112</v>
      </c>
      <c r="D16" s="64" t="s">
        <v>113</v>
      </c>
      <c r="E16" s="64" t="s">
        <v>114</v>
      </c>
      <c r="F16" s="64" t="s">
        <v>115</v>
      </c>
      <c r="G16" s="64" t="s">
        <v>116</v>
      </c>
    </row>
    <row r="17" spans="1:10" x14ac:dyDescent="0.25">
      <c r="A17" s="64" t="str">
        <f>IF(LEN('Initial dilution'!$B11)&gt;0,'Initial dilution'!$B11,"")&amp;"-"&amp;IF(LEN('Initial dilution'!$B11)&gt;0,'Initial dilution'!$C$3,"")</f>
        <v>-</v>
      </c>
      <c r="C17" s="64" t="str">
        <f>IF(OR(LEN('Initial dilution'!$B11)=0, LEN('Initial dilution'!$E11)=0), "", IF(LEFT(RIGHT('Initial dilution'!$E11,3),1)="7",'Initial dilution'!$E11,'Initial dilution'!$F14))</f>
        <v/>
      </c>
      <c r="D17" s="64" t="str">
        <f>IF(LEN(C17)=0,"",VLOOKUP(C17, Indices!$A:$B, 2, FALSE))</f>
        <v/>
      </c>
      <c r="E17" s="64" t="str">
        <f>IF(OR(LEN('Initial dilution'!$B11)=0, LEN('Initial dilution'!$F11)=0), "", IF(LEFT(RIGHT('Initial dilution'!$F11,3),1)="5",'Initial dilution'!$F11,'Initial dilution'!$E11))</f>
        <v/>
      </c>
      <c r="F17" s="75" t="str">
        <f>IF(LEN(E17)=0,"",VLOOKUP(E17, Indices!$A:$B, 2, FALSE))</f>
        <v/>
      </c>
      <c r="G17" s="64" t="str">
        <f>IF(LEN('Initial dilution'!$B11)&gt;0, 'Initial dilution'!$C11,"")</f>
        <v/>
      </c>
    </row>
    <row r="18" spans="1:10" x14ac:dyDescent="0.25">
      <c r="A18" s="64" t="str">
        <f>IF(LEN('Initial dilution'!$B12)&gt;0,'Initial dilution'!$B12,"")&amp;"-"&amp;IF(LEN('Initial dilution'!$B12)&gt;0,'Initial dilution'!$C$3,"")</f>
        <v>-</v>
      </c>
      <c r="C18" s="64" t="str">
        <f>IF(OR(LEN('Initial dilution'!$B12)=0, LEN('Initial dilution'!$E12)=0), "", IF(LEFT(RIGHT('Initial dilution'!$E12,3),1)="7",'Initial dilution'!$E12,'Initial dilution'!$F15))</f>
        <v/>
      </c>
      <c r="D18" s="64" t="str">
        <f>IF(LEN(C18)=0,"",VLOOKUP(C18, Indices!$A:$B, 2, FALSE))</f>
        <v/>
      </c>
      <c r="E18" s="64" t="str">
        <f>IF(OR(LEN('Initial dilution'!$B12)=0, LEN('Initial dilution'!$F12)=0), "", IF(LEFT(RIGHT('Initial dilution'!$F12,3),1)="5",'Initial dilution'!$F12,'Initial dilution'!$E12))</f>
        <v/>
      </c>
      <c r="F18" s="75" t="str">
        <f>IF(LEN(E18)=0,"",VLOOKUP(E18, Indices!$A:$B, 2, FALSE))</f>
        <v/>
      </c>
      <c r="G18" s="64" t="str">
        <f>IF(LEN('Initial dilution'!$B12)&gt;0, 'Initial dilution'!$C12,"")</f>
        <v/>
      </c>
    </row>
    <row r="19" spans="1:10" x14ac:dyDescent="0.25">
      <c r="A19" s="64" t="str">
        <f>IF(LEN('Initial dilution'!$B13)&gt;0,'Initial dilution'!$B13,"")&amp;"-"&amp;IF(LEN('Initial dilution'!$B13)&gt;0,'Initial dilution'!$C$3,"")</f>
        <v>-</v>
      </c>
      <c r="C19" s="64" t="str">
        <f>IF(OR(LEN('Initial dilution'!$B13)=0, LEN('Initial dilution'!$E13)=0), "", IF(LEFT(RIGHT('Initial dilution'!$E13,3),1)="7",'Initial dilution'!$E13,'Initial dilution'!$F16))</f>
        <v/>
      </c>
      <c r="D19" s="64" t="str">
        <f>IF(LEN(C19)=0,"",VLOOKUP(C19, Indices!$A:$B, 2, FALSE))</f>
        <v/>
      </c>
      <c r="E19" s="64" t="str">
        <f>IF(OR(LEN('Initial dilution'!$B13)=0, LEN('Initial dilution'!$F13)=0), "", IF(LEFT(RIGHT('Initial dilution'!$F13,3),1)="5",'Initial dilution'!$F13,'Initial dilution'!$E13))</f>
        <v/>
      </c>
      <c r="F19" s="75" t="str">
        <f>IF(LEN(E19)=0,"",VLOOKUP(E19, Indices!$A:$B, 2, FALSE))</f>
        <v/>
      </c>
      <c r="G19" s="64" t="str">
        <f>IF(LEN('Initial dilution'!$B13)&gt;0, 'Initial dilution'!$C13,"")</f>
        <v/>
      </c>
    </row>
    <row r="20" spans="1:10" x14ac:dyDescent="0.25">
      <c r="A20" s="64" t="str">
        <f>IF(LEN('Initial dilution'!$B14)&gt;0,'Initial dilution'!$B14,"")&amp;"-"&amp;IF(LEN('Initial dilution'!$B14)&gt;0,'Initial dilution'!$C$3,"")</f>
        <v>-</v>
      </c>
      <c r="C20" s="64" t="str">
        <f>IF(OR(LEN('Initial dilution'!$B14)=0, LEN('Initial dilution'!$E14)=0), "", IF(LEFT(RIGHT('Initial dilution'!$E14,3),1)="7",'Initial dilution'!$E14,'Initial dilution'!$F17))</f>
        <v/>
      </c>
      <c r="D20" s="64" t="str">
        <f>IF(LEN(C20)=0,"",VLOOKUP(C20, Indices!$A:$B, 2, FALSE))</f>
        <v/>
      </c>
      <c r="E20" s="64" t="str">
        <f>IF(OR(LEN('Initial dilution'!$B14)=0, LEN('Initial dilution'!$F14)=0), "", IF(LEFT(RIGHT('Initial dilution'!$F14,3),1)="5",'Initial dilution'!$F14,'Initial dilution'!$E14))</f>
        <v/>
      </c>
      <c r="F20" s="75" t="str">
        <f>IF(LEN(E20)=0,"",VLOOKUP(E20, Indices!$A:$B, 2, FALSE))</f>
        <v/>
      </c>
      <c r="G20" s="64" t="str">
        <f>IF(LEN('Initial dilution'!$B14)&gt;0, 'Initial dilution'!$C14,"")</f>
        <v/>
      </c>
    </row>
    <row r="21" spans="1:10" x14ac:dyDescent="0.25">
      <c r="A21" s="64" t="str">
        <f>IF(LEN('Initial dilution'!$B15)&gt;0,'Initial dilution'!$B15,"")&amp;"-"&amp;IF(LEN('Initial dilution'!$B15)&gt;0,'Initial dilution'!$C$3,"")</f>
        <v>-</v>
      </c>
      <c r="C21" s="64" t="str">
        <f>IF(OR(LEN('Initial dilution'!$B15)=0, LEN('Initial dilution'!$E15)=0), "", IF(LEFT(RIGHT('Initial dilution'!$E15,3),1)="7",'Initial dilution'!$E15,'Initial dilution'!$F18))</f>
        <v/>
      </c>
      <c r="D21" s="64" t="str">
        <f>IF(LEN(C21)=0,"",VLOOKUP(C21, Indices!$A:$B, 2, FALSE))</f>
        <v/>
      </c>
      <c r="E21" s="64" t="str">
        <f>IF(OR(LEN('Initial dilution'!$B15)=0, LEN('Initial dilution'!$F15)=0), "", IF(LEFT(RIGHT('Initial dilution'!$F15,3),1)="5",'Initial dilution'!$F15,'Initial dilution'!$E15))</f>
        <v/>
      </c>
      <c r="F21" s="75" t="str">
        <f>IF(LEN(E21)=0,"",VLOOKUP(E21, Indices!$A:$B, 2, FALSE))</f>
        <v/>
      </c>
      <c r="G21" s="64" t="str">
        <f>IF(LEN('Initial dilution'!$B15)&gt;0, 'Initial dilution'!$C15,"")</f>
        <v/>
      </c>
    </row>
    <row r="22" spans="1:10" x14ac:dyDescent="0.25">
      <c r="A22" s="64" t="str">
        <f>IF(LEN('Initial dilution'!$B16)&gt;0,'Initial dilution'!$B16,"")&amp;"-"&amp;IF(LEN('Initial dilution'!$B16)&gt;0,'Initial dilution'!$C$3,"")</f>
        <v>-</v>
      </c>
      <c r="C22" s="64" t="str">
        <f>IF(OR(LEN('Initial dilution'!$B16)=0, LEN('Initial dilution'!$E16)=0), "", IF(LEFT(RIGHT('Initial dilution'!$E16,3),1)="7",'Initial dilution'!$E16,'Initial dilution'!$F19))</f>
        <v/>
      </c>
      <c r="D22" s="64" t="str">
        <f>IF(LEN(C22)=0,"",VLOOKUP(C22, Indices!$A:$B, 2, FALSE))</f>
        <v/>
      </c>
      <c r="E22" s="64" t="str">
        <f>IF(OR(LEN('Initial dilution'!$B16)=0, LEN('Initial dilution'!$F16)=0), "", IF(LEFT(RIGHT('Initial dilution'!$F16,3),1)="5",'Initial dilution'!$F16,'Initial dilution'!$E16))</f>
        <v/>
      </c>
      <c r="F22" s="75" t="str">
        <f>IF(LEN(E22)=0,"",VLOOKUP(E22, Indices!$A:$B, 2, FALSE))</f>
        <v/>
      </c>
      <c r="G22" s="64" t="str">
        <f>IF(LEN('Initial dilution'!$B16)&gt;0, 'Initial dilution'!$C16,"")</f>
        <v/>
      </c>
    </row>
    <row r="23" spans="1:10" x14ac:dyDescent="0.25">
      <c r="A23" s="64" t="str">
        <f>IF(LEN('Initial dilution'!$B17)&gt;0,'Initial dilution'!$B17,"")&amp;"-"&amp;IF(LEN('Initial dilution'!$B17)&gt;0,'Initial dilution'!$C$3,"")</f>
        <v>-</v>
      </c>
      <c r="C23" s="64" t="str">
        <f>IF(OR(LEN('Initial dilution'!$B17)=0, LEN('Initial dilution'!$E17)=0), "", IF(LEFT(RIGHT('Initial dilution'!$E17,3),1)="7",'Initial dilution'!$E17,'Initial dilution'!$F20))</f>
        <v/>
      </c>
      <c r="D23" s="64" t="str">
        <f>IF(LEN(C23)=0,"",VLOOKUP(C23, Indices!$A:$B, 2, FALSE))</f>
        <v/>
      </c>
      <c r="E23" s="64" t="str">
        <f>IF(OR(LEN('Initial dilution'!$B17)=0, LEN('Initial dilution'!$F17)=0), "", IF(LEFT(RIGHT('Initial dilution'!$F17,3),1)="5",'Initial dilution'!$F17,'Initial dilution'!$E17))</f>
        <v/>
      </c>
      <c r="F23" s="75" t="str">
        <f>IF(LEN(E23)=0,"",VLOOKUP(E23, Indices!$A:$B, 2, FALSE))</f>
        <v/>
      </c>
      <c r="G23" s="64" t="str">
        <f>IF(LEN('Initial dilution'!$B17)&gt;0, 'Initial dilution'!$C17,"")</f>
        <v/>
      </c>
    </row>
    <row r="24" spans="1:10" x14ac:dyDescent="0.25">
      <c r="A24" s="64" t="str">
        <f>IF(LEN('Initial dilution'!$B18)&gt;0,'Initial dilution'!$B18,"")&amp;"-"&amp;IF(LEN('Initial dilution'!$B18)&gt;0,'Initial dilution'!$C$3,"")</f>
        <v>-</v>
      </c>
      <c r="C24" s="64" t="str">
        <f>IF(OR(LEN('Initial dilution'!$B18)=0, LEN('Initial dilution'!$E18)=0), "", IF(LEFT(RIGHT('Initial dilution'!$E18,3),1)="7",'Initial dilution'!$E18,'Initial dilution'!$F21))</f>
        <v/>
      </c>
      <c r="D24" s="64" t="str">
        <f>IF(LEN(C24)=0,"",VLOOKUP(C24, Indices!$A:$B, 2, FALSE))</f>
        <v/>
      </c>
      <c r="E24" s="64" t="str">
        <f>IF(OR(LEN('Initial dilution'!$B18)=0, LEN('Initial dilution'!$F18)=0), "", IF(LEFT(RIGHT('Initial dilution'!$F18,3),1)="5",'Initial dilution'!$F18,'Initial dilution'!$E18))</f>
        <v/>
      </c>
      <c r="F24" s="75" t="str">
        <f>IF(LEN(E24)=0,"",VLOOKUP(E24, Indices!$A:$B, 2, FALSE))</f>
        <v/>
      </c>
      <c r="G24" s="64" t="str">
        <f>IF(LEN('Initial dilution'!$B18)&gt;0, 'Initial dilution'!$C18,"")</f>
        <v/>
      </c>
    </row>
    <row r="25" spans="1:10" x14ac:dyDescent="0.25">
      <c r="A25" s="64" t="str">
        <f>IF(LEN('Initial dilution'!$B19)&gt;0,'Initial dilution'!$B19,"")&amp;"-"&amp;IF(LEN('Initial dilution'!$B19)&gt;0,'Initial dilution'!$C$3,"")</f>
        <v>-</v>
      </c>
      <c r="C25" s="64" t="str">
        <f>IF(OR(LEN('Initial dilution'!$B19)=0, LEN('Initial dilution'!$E19)=0), "", IF(LEFT(RIGHT('Initial dilution'!$E19,3),1)="7",'Initial dilution'!$E19,'Initial dilution'!$F22))</f>
        <v/>
      </c>
      <c r="D25" s="64" t="str">
        <f>IF(LEN(C25)=0,"",VLOOKUP(C25, Indices!$A:$B, 2, FALSE))</f>
        <v/>
      </c>
      <c r="E25" s="64" t="str">
        <f>IF(OR(LEN('Initial dilution'!$B19)=0, LEN('Initial dilution'!$F19)=0), "", IF(LEFT(RIGHT('Initial dilution'!$F19,3),1)="5",'Initial dilution'!$F19,'Initial dilution'!$E19))</f>
        <v/>
      </c>
      <c r="F25" s="75" t="str">
        <f>IF(LEN(E25)=0,"",VLOOKUP(E25, Indices!$A:$B, 2, FALSE))</f>
        <v/>
      </c>
      <c r="G25" s="64" t="str">
        <f>IF(LEN('Initial dilution'!$B19)&gt;0, 'Initial dilution'!$C19,"")</f>
        <v/>
      </c>
    </row>
    <row r="26" spans="1:10" x14ac:dyDescent="0.25">
      <c r="A26" s="64" t="str">
        <f>IF(LEN('Initial dilution'!$B20)&gt;0,'Initial dilution'!$B20,"")&amp;"-"&amp;IF(LEN('Initial dilution'!$B20)&gt;0,'Initial dilution'!$C$3,"")</f>
        <v>-</v>
      </c>
      <c r="C26" s="64" t="str">
        <f>IF(OR(LEN('Initial dilution'!$B20)=0, LEN('Initial dilution'!$E20)=0), "", IF(LEFT(RIGHT('Initial dilution'!$E20,3),1)="7",'Initial dilution'!$E20,'Initial dilution'!$F23))</f>
        <v/>
      </c>
      <c r="D26" s="64" t="str">
        <f>IF(LEN(C26)=0,"",VLOOKUP(C26, Indices!$A:$B, 2, FALSE))</f>
        <v/>
      </c>
      <c r="E26" s="64" t="str">
        <f>IF(OR(LEN('Initial dilution'!$B20)=0, LEN('Initial dilution'!$F20)=0), "", IF(LEFT(RIGHT('Initial dilution'!$F20,3),1)="5",'Initial dilution'!$F20,'Initial dilution'!$E20))</f>
        <v/>
      </c>
      <c r="F26" s="75" t="str">
        <f>IF(LEN(E26)=0,"",VLOOKUP(E26, Indices!$A:$B, 2, FALSE))</f>
        <v/>
      </c>
      <c r="G26" s="64" t="str">
        <f>IF(LEN('Initial dilution'!$B20)&gt;0, 'Initial dilution'!$C20,"")</f>
        <v/>
      </c>
    </row>
    <row r="27" spans="1:10" x14ac:dyDescent="0.25">
      <c r="A27" s="64" t="str">
        <f>IF(LEN('Initial dilution'!$B21)&gt;0,'Initial dilution'!$B21,"")&amp;"-"&amp;IF(LEN('Initial dilution'!$B21)&gt;0,'Initial dilution'!$C$3,"")</f>
        <v>-</v>
      </c>
      <c r="C27" s="64" t="str">
        <f>IF(OR(LEN('Initial dilution'!$B21)=0, LEN('Initial dilution'!$E21)=0), "", IF(LEFT(RIGHT('Initial dilution'!$E21,3),1)="7",'Initial dilution'!$E21,'Initial dilution'!$F24))</f>
        <v/>
      </c>
      <c r="D27" s="64" t="str">
        <f>IF(LEN(C27)=0,"",VLOOKUP(C27, Indices!$A:$B, 2, FALSE))</f>
        <v/>
      </c>
      <c r="E27" s="64" t="str">
        <f>IF(OR(LEN('Initial dilution'!$B21)=0, LEN('Initial dilution'!$F21)=0), "", IF(LEFT(RIGHT('Initial dilution'!$F21,3),1)="5",'Initial dilution'!$F21,'Initial dilution'!$E21))</f>
        <v/>
      </c>
      <c r="F27" s="75" t="str">
        <f>IF(LEN(E27)=0,"",VLOOKUP(E27, Indices!$A:$B, 2, FALSE))</f>
        <v/>
      </c>
      <c r="G27" s="64" t="str">
        <f>IF(LEN('Initial dilution'!$B21)&gt;0, 'Initial dilution'!$C21,"")</f>
        <v/>
      </c>
    </row>
    <row r="28" spans="1:10" x14ac:dyDescent="0.25">
      <c r="A28" s="64" t="str">
        <f>IF(LEN('Initial dilution'!$B22)&gt;0,'Initial dilution'!$B22,"")&amp;"-"&amp;IF(LEN('Initial dilution'!$B22)&gt;0,'Initial dilution'!$C$3,"")</f>
        <v>-</v>
      </c>
      <c r="C28" s="64" t="str">
        <f>IF(OR(LEN('Initial dilution'!$B22)=0, LEN('Initial dilution'!$E22)=0), "", IF(LEFT(RIGHT('Initial dilution'!$E22,3),1)="7",'Initial dilution'!$E22,'Initial dilution'!$F25))</f>
        <v/>
      </c>
      <c r="D28" s="64" t="str">
        <f>IF(LEN(C28)=0,"",VLOOKUP(C28, Indices!$A:$B, 2, FALSE))</f>
        <v/>
      </c>
      <c r="E28" s="64" t="str">
        <f>IF(OR(LEN('Initial dilution'!$B22)=0, LEN('Initial dilution'!$F22)=0), "", IF(LEFT(RIGHT('Initial dilution'!$F22,3),1)="5",'Initial dilution'!$F22,'Initial dilution'!$E22))</f>
        <v/>
      </c>
      <c r="F28" s="75" t="str">
        <f>IF(LEN(E28)=0,"",VLOOKUP(E28, Indices!$A:$B, 2, FALSE))</f>
        <v/>
      </c>
      <c r="G28" s="64" t="str">
        <f>IF(LEN('Initial dilution'!$B22)&gt;0, 'Initial dilution'!$C22,"")</f>
        <v/>
      </c>
    </row>
    <row r="29" spans="1:10" x14ac:dyDescent="0.25">
      <c r="A29" s="64" t="str">
        <f>IF(LEN('Initial dilution'!$B23)&gt;0,'Initial dilution'!$B23,"")&amp;"-"&amp;IF(LEN('Initial dilution'!$B23)&gt;0,'Initial dilution'!$C$3,"")</f>
        <v>-</v>
      </c>
      <c r="C29" s="64" t="str">
        <f>IF(OR(LEN('Initial dilution'!$B23)=0, LEN('Initial dilution'!$E23)=0), "", IF(LEFT(RIGHT('Initial dilution'!$E23,3),1)="7",'Initial dilution'!$E23,'Initial dilution'!$F26))</f>
        <v/>
      </c>
      <c r="D29" s="64" t="str">
        <f>IF(LEN(C29)=0,"",VLOOKUP(C29, Indices!$A:$B, 2, FALSE))</f>
        <v/>
      </c>
      <c r="E29" s="64" t="str">
        <f>IF(OR(LEN('Initial dilution'!$B23)=0, LEN('Initial dilution'!$F23)=0), "", IF(LEFT(RIGHT('Initial dilution'!$F23,3),1)="5",'Initial dilution'!$F23,'Initial dilution'!$E23))</f>
        <v/>
      </c>
      <c r="F29" s="75" t="str">
        <f>IF(LEN(E29)=0,"",VLOOKUP(E29, Indices!$A:$B, 2, FALSE))</f>
        <v/>
      </c>
      <c r="G29" s="64" t="str">
        <f>IF(LEN('Initial dilution'!$B23)&gt;0, 'Initial dilution'!$C23,"")</f>
        <v/>
      </c>
    </row>
    <row r="30" spans="1:10" x14ac:dyDescent="0.25">
      <c r="A30" s="64" t="str">
        <f>IF(LEN('Initial dilution'!$B24)&gt;0,'Initial dilution'!$B24,"")&amp;"-"&amp;IF(LEN('Initial dilution'!$B24)&gt;0,'Initial dilution'!$C$3,"")</f>
        <v>-</v>
      </c>
      <c r="C30" s="64" t="str">
        <f>IF(OR(LEN('Initial dilution'!$B24)=0, LEN('Initial dilution'!$E24)=0), "", IF(LEFT(RIGHT('Initial dilution'!$E24,3),1)="7",'Initial dilution'!$E24,'Initial dilution'!$F27))</f>
        <v/>
      </c>
      <c r="D30" s="64" t="str">
        <f>IF(LEN(C30)=0,"",VLOOKUP(C30, Indices!$A:$B, 2, FALSE))</f>
        <v/>
      </c>
      <c r="E30" s="64" t="str">
        <f>IF(OR(LEN('Initial dilution'!$B24)=0, LEN('Initial dilution'!$F24)=0), "", IF(LEFT(RIGHT('Initial dilution'!$F24,3),1)="5",'Initial dilution'!$F24,'Initial dilution'!$E24))</f>
        <v/>
      </c>
      <c r="F30" s="75" t="str">
        <f>IF(LEN(E30)=0,"",VLOOKUP(E30, Indices!$A:$B, 2, FALSE))</f>
        <v/>
      </c>
      <c r="G30" s="64" t="str">
        <f>IF(LEN('Initial dilution'!$B24)&gt;0, 'Initial dilution'!$C24,"")</f>
        <v/>
      </c>
    </row>
    <row r="31" spans="1:10" x14ac:dyDescent="0.25">
      <c r="A31" s="64" t="str">
        <f>IF(LEN('Initial dilution'!$B25)&gt;0,'Initial dilution'!$B25,"")&amp;"-"&amp;IF(LEN('Initial dilution'!$B25)&gt;0,'Initial dilution'!$C$3,"")</f>
        <v>-</v>
      </c>
      <c r="C31" s="64" t="str">
        <f>IF(OR(LEN('Initial dilution'!$B25)=0, LEN('Initial dilution'!$E25)=0), "", IF(LEFT(RIGHT('Initial dilution'!$E25,3),1)="7",'Initial dilution'!$E25,'Initial dilution'!$F28))</f>
        <v/>
      </c>
      <c r="D31" s="64" t="str">
        <f>IF(LEN(C31)=0,"",VLOOKUP(C31, Indices!$A:$B, 2, FALSE))</f>
        <v/>
      </c>
      <c r="E31" s="64" t="str">
        <f>IF(OR(LEN('Initial dilution'!$B25)=0, LEN('Initial dilution'!$F25)=0), "", IF(LEFT(RIGHT('Initial dilution'!$F25,3),1)="5",'Initial dilution'!$F25,'Initial dilution'!$E25))</f>
        <v/>
      </c>
      <c r="F31" s="75" t="str">
        <f>IF(LEN(E31)=0,"",VLOOKUP(E31, Indices!$A:$B, 2, FALSE))</f>
        <v/>
      </c>
      <c r="G31" s="64" t="str">
        <f>IF(LEN('Initial dilution'!$B25)&gt;0, 'Initial dilution'!$C25,"")</f>
        <v/>
      </c>
    </row>
    <row r="32" spans="1:10" x14ac:dyDescent="0.25">
      <c r="A32" s="64" t="str">
        <f>IF(LEN('Initial dilution'!$B26)&gt;0,'Initial dilution'!$B26,"")&amp;"-"&amp;IF(LEN('Initial dilution'!$B26)&gt;0,'Initial dilution'!$C$3,"")</f>
        <v>-</v>
      </c>
      <c r="C32" s="64" t="str">
        <f>IF(OR(LEN('Initial dilution'!$B26)=0, LEN('Initial dilution'!$E26)=0), "", IF(LEFT(RIGHT('Initial dilution'!$E26,3),1)="7",'Initial dilution'!$E26,'Initial dilution'!$F29))</f>
        <v/>
      </c>
      <c r="D32" s="64" t="str">
        <f>IF(LEN(C32)=0,"",VLOOKUP(C32, Indices!$A:$B, 2, FALSE))</f>
        <v/>
      </c>
      <c r="E32" s="64" t="str">
        <f>IF(OR(LEN('Initial dilution'!$B26)=0, LEN('Initial dilution'!$F26)=0), "", IF(LEFT(RIGHT('Initial dilution'!$F26,3),1)="5",'Initial dilution'!$F26,'Initial dilution'!$E26))</f>
        <v/>
      </c>
      <c r="F32" s="75" t="str">
        <f>IF(LEN(E32)=0,"",VLOOKUP(E32, Indices!$A:$B, 2, FALSE))</f>
        <v/>
      </c>
      <c r="G32" s="64" t="str">
        <f>IF(LEN('Initial dilution'!$B26)&gt;0, 'Initial dilution'!$C26,"")</f>
        <v/>
      </c>
      <c r="H32" s="62"/>
      <c r="I32" s="62"/>
      <c r="J32" s="62"/>
    </row>
    <row r="33" spans="1:10" x14ac:dyDescent="0.25">
      <c r="A33" s="64" t="str">
        <f>IF(LEN('Initial dilution'!$B27)&gt;0,'Initial dilution'!$B27,"")&amp;"-"&amp;IF(LEN('Initial dilution'!$B27)&gt;0,'Initial dilution'!$C$3,"")</f>
        <v>-</v>
      </c>
      <c r="C33" s="64" t="str">
        <f>IF(OR(LEN('Initial dilution'!$B27)=0, LEN('Initial dilution'!$E27)=0), "", IF(LEFT(RIGHT('Initial dilution'!$E27,3),1)="7",'Initial dilution'!$E27,'Initial dilution'!$F30))</f>
        <v/>
      </c>
      <c r="D33" s="64" t="str">
        <f>IF(LEN(C33)=0,"",VLOOKUP(C33, Indices!$A:$B, 2, FALSE))</f>
        <v/>
      </c>
      <c r="E33" s="64" t="str">
        <f>IF(OR(LEN('Initial dilution'!$B27)=0, LEN('Initial dilution'!$F27)=0), "", IF(LEFT(RIGHT('Initial dilution'!$F27,3),1)="5",'Initial dilution'!$F27,'Initial dilution'!$E27))</f>
        <v/>
      </c>
      <c r="F33" s="75" t="str">
        <f>IF(LEN(E33)=0,"",VLOOKUP(E33, Indices!$A:$B, 2, FALSE))</f>
        <v/>
      </c>
      <c r="G33" s="64" t="str">
        <f>IF(LEN('Initial dilution'!$B27)&gt;0, 'Initial dilution'!$C27,"")</f>
        <v/>
      </c>
    </row>
    <row r="34" spans="1:10" x14ac:dyDescent="0.25">
      <c r="A34" s="64" t="str">
        <f>IF(LEN('Initial dilution'!$B28)&gt;0,'Initial dilution'!$B28,"")&amp;"-"&amp;IF(LEN('Initial dilution'!$B28)&gt;0,'Initial dilution'!$C$3,"")</f>
        <v>-</v>
      </c>
      <c r="C34" s="64" t="str">
        <f>IF(OR(LEN('Initial dilution'!$B28)=0, LEN('Initial dilution'!$E28)=0), "", IF(LEFT(RIGHT('Initial dilution'!$E28,3),1)="7",'Initial dilution'!$E28,'Initial dilution'!$F31))</f>
        <v/>
      </c>
      <c r="D34" s="64" t="str">
        <f>IF(LEN(C34)=0,"",VLOOKUP(C34, Indices!$A:$B, 2, FALSE))</f>
        <v/>
      </c>
      <c r="E34" s="64" t="str">
        <f>IF(OR(LEN('Initial dilution'!$B28)=0, LEN('Initial dilution'!$F28)=0), "", IF(LEFT(RIGHT('Initial dilution'!$F28,3),1)="5",'Initial dilution'!$F28,'Initial dilution'!$E28))</f>
        <v/>
      </c>
      <c r="F34" s="75" t="str">
        <f>IF(LEN(E34)=0,"",VLOOKUP(E34, Indices!$A:$B, 2, FALSE))</f>
        <v/>
      </c>
      <c r="G34" s="64" t="str">
        <f>IF(LEN('Initial dilution'!$B28)&gt;0, 'Initial dilution'!$C28,"")</f>
        <v/>
      </c>
    </row>
    <row r="35" spans="1:10" x14ac:dyDescent="0.25">
      <c r="A35" s="64" t="str">
        <f>IF(LEN('Initial dilution'!$B29)&gt;0,'Initial dilution'!$B29,"")&amp;"-"&amp;IF(LEN('Initial dilution'!$B29)&gt;0,'Initial dilution'!$C$3,"")</f>
        <v>-</v>
      </c>
      <c r="C35" s="64" t="str">
        <f>IF(OR(LEN('Initial dilution'!$B29)=0, LEN('Initial dilution'!$E29)=0), "", IF(LEFT(RIGHT('Initial dilution'!$E29,3),1)="7",'Initial dilution'!$E29,'Initial dilution'!$F32))</f>
        <v/>
      </c>
      <c r="D35" s="64" t="str">
        <f>IF(LEN(C35)=0,"",VLOOKUP(C35, Indices!$A:$B, 2, FALSE))</f>
        <v/>
      </c>
      <c r="E35" s="64" t="str">
        <f>IF(OR(LEN('Initial dilution'!$B29)=0, LEN('Initial dilution'!$F29)=0), "", IF(LEFT(RIGHT('Initial dilution'!$F29,3),1)="5",'Initial dilution'!$F29,'Initial dilution'!$E29))</f>
        <v/>
      </c>
      <c r="F35" s="75" t="str">
        <f>IF(LEN(E35)=0,"",VLOOKUP(E35, Indices!$A:$B, 2, FALSE))</f>
        <v/>
      </c>
      <c r="G35" s="64" t="str">
        <f>IF(LEN('Initial dilution'!$B29)&gt;0, 'Initial dilution'!$C29,"")</f>
        <v/>
      </c>
    </row>
    <row r="36" spans="1:10" x14ac:dyDescent="0.25">
      <c r="A36" s="64" t="str">
        <f>IF(LEN('Initial dilution'!$B30)&gt;0,'Initial dilution'!$B30,"")&amp;"-"&amp;IF(LEN('Initial dilution'!$B30)&gt;0,'Initial dilution'!$C$3,"")</f>
        <v>-</v>
      </c>
      <c r="B36" s="7"/>
      <c r="C36" s="64" t="str">
        <f>IF(OR(LEN('Initial dilution'!$B30)=0, LEN('Initial dilution'!$E30)=0), "", IF(LEFT(RIGHT('Initial dilution'!$E30,3),1)="7",'Initial dilution'!$E30,'Initial dilution'!$F33))</f>
        <v/>
      </c>
      <c r="D36" s="64" t="str">
        <f>IF(LEN(C36)=0,"",VLOOKUP(C36, Indices!$A:$B, 2, FALSE))</f>
        <v/>
      </c>
      <c r="E36" s="64" t="str">
        <f>IF(OR(LEN('Initial dilution'!$B30)=0, LEN('Initial dilution'!$F30)=0), "", IF(LEFT(RIGHT('Initial dilution'!$F30,3),1)="5",'Initial dilution'!$F30,'Initial dilution'!$E30))</f>
        <v/>
      </c>
      <c r="F36" s="75" t="str">
        <f>IF(LEN(E36)=0,"",VLOOKUP(E36, Indices!$A:$B, 2, FALSE))</f>
        <v/>
      </c>
      <c r="G36" s="64" t="str">
        <f>IF(LEN('Initial dilution'!$B30)&gt;0, 'Initial dilution'!$C30,"")</f>
        <v/>
      </c>
      <c r="H36" s="7"/>
      <c r="I36" s="7"/>
      <c r="J36" s="7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147CAC05253244AA89A7DD330C80FE" ma:contentTypeVersion="60" ma:contentTypeDescription="Create a new document." ma:contentTypeScope="" ma:versionID="feed326b036819ac12ec975c0df76e84">
  <xsd:schema xmlns:xsd="http://www.w3.org/2001/XMLSchema" xmlns:xs="http://www.w3.org/2001/XMLSchema" xmlns:p="http://schemas.microsoft.com/office/2006/metadata/properties" xmlns:ns2="6b710c5f-2dc9-4c37-bd29-2e6939e2cde5" xmlns:ns3="7cf1ad24-137d-4da9-be11-d72e8473f7e1" targetNamespace="http://schemas.microsoft.com/office/2006/metadata/properties" ma:root="true" ma:fieldsID="dee2f290308dc8edabe41a1cd5d050f2" ns2:_="" ns3:_="">
    <xsd:import namespace="6b710c5f-2dc9-4c37-bd29-2e6939e2cde5"/>
    <xsd:import namespace="7cf1ad24-137d-4da9-be11-d72e8473f7e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10c5f-2dc9-4c37-bd29-2e6939e2cde5" elementFormDefault="qualified">
    <xsd:import namespace="http://schemas.microsoft.com/office/2006/documentManagement/types"/>
    <xsd:import namespace="http://schemas.microsoft.com/office/infopath/2007/PartnerControls"/>
    <xsd:element name="_dlc_DocId" ma:index="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1ad24-137d-4da9-be11-d72e8473f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7B8FA1-554E-497B-8E57-32FBDE87B299}">
  <ds:schemaRefs>
    <ds:schemaRef ds:uri="6b710c5f-2dc9-4c37-bd29-2e6939e2cde5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7cf1ad24-137d-4da9-be11-d72e8473f7e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072F405-6DC6-4ADF-9723-ABAD3EEE46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710c5f-2dc9-4c37-bd29-2e6939e2cde5"/>
    <ds:schemaRef ds:uri="7cf1ad24-137d-4da9-be11-d72e8473f7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D4C95D-9594-4567-8BBD-E1F3916A6999}"/>
</file>

<file path=customXml/itemProps4.xml><?xml version="1.0" encoding="utf-8"?>
<ds:datastoreItem xmlns:ds="http://schemas.openxmlformats.org/officeDocument/2006/customXml" ds:itemID="{ADC6C78D-5F40-4616-9871-A998C34DE9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Initial dilution</vt:lpstr>
      <vt:lpstr>Normalization and Pooling</vt:lpstr>
      <vt:lpstr>Read Metrics</vt:lpstr>
      <vt:lpstr>IEM_SampleSheet</vt:lpstr>
      <vt:lpstr>LRM3_SampleSheet</vt:lpstr>
      <vt:lpstr>Initial DNA Qubit raw data</vt:lpstr>
      <vt:lpstr>Initial DNA Nanodrop raw data</vt:lpstr>
      <vt:lpstr>Pre-clean up Qubit raw data</vt:lpstr>
      <vt:lpstr>Post-clean up Qubit raw data</vt:lpstr>
      <vt:lpstr>Indices</vt:lpstr>
      <vt:lpstr>'Initial dilution'!Print_Area</vt:lpstr>
    </vt:vector>
  </TitlesOfParts>
  <Manager/>
  <Company>Centers for Disease Control and Prevention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Sabol</dc:creator>
  <cp:keywords/>
  <dc:description/>
  <cp:lastModifiedBy>Lafon, Patricia C. (CDC/DDID/NCEZID/DFWED) (CTR)</cp:lastModifiedBy>
  <cp:revision/>
  <dcterms:created xsi:type="dcterms:W3CDTF">2015-09-30T19:00:33Z</dcterms:created>
  <dcterms:modified xsi:type="dcterms:W3CDTF">2021-11-16T14:13:47Z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0x010100C4153E15BBA51E4F9C86AECC4982C2E3</vt:lpwstr>
  </property>
  <property fmtid="{D5CDD505-2E9C-101B-9397-08002B2CF9AE}" pid="3" name="_dlc_DocIdItemGuid">
    <vt:lpwstr>40b19a1f-aec1-4943-b942-5929554d77d1</vt:lpwstr>
  </property>
  <property fmtid="{D5CDD505-2E9C-101B-9397-08002B2CF9AE}" pid="4" name="MSIP_Label_7b94a7b8-f06c-4dfe-bdcc-9b548fd58c31_Enabled">
    <vt:lpwstr>true</vt:lpwstr>
  </property>
  <property fmtid="{D5CDD505-2E9C-101B-9397-08002B2CF9AE}" pid="5" name="MSIP_Label_7b94a7b8-f06c-4dfe-bdcc-9b548fd58c31_SetDate">
    <vt:lpwstr>2021-07-26T13:21:23Z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Name">
    <vt:lpwstr>7b94a7b8-f06c-4dfe-bdcc-9b548fd58c31</vt:lpwstr>
  </property>
  <property fmtid="{D5CDD505-2E9C-101B-9397-08002B2CF9AE}" pid="8" name="MSIP_Label_7b94a7b8-f06c-4dfe-bdcc-9b548fd58c31_SiteId">
    <vt:lpwstr>9ce70869-60db-44fd-abe8-d2767077fc8f</vt:lpwstr>
  </property>
  <property fmtid="{D5CDD505-2E9C-101B-9397-08002B2CF9AE}" pid="9" name="MSIP_Label_7b94a7b8-f06c-4dfe-bdcc-9b548fd58c31_ActionId">
    <vt:lpwstr>30e6b94b-530f-450a-96b8-5d4142c5c6d8</vt:lpwstr>
  </property>
  <property fmtid="{D5CDD505-2E9C-101B-9397-08002B2CF9AE}" pid="10" name="MSIP_Label_7b94a7b8-f06c-4dfe-bdcc-9b548fd58c31_ContentBits">
    <vt:lpwstr>0</vt:lpwstr>
  </property>
  <property fmtid="{D5CDD505-2E9C-101B-9397-08002B2CF9AE}" pid="11" name="Order">
    <vt:r8>5300</vt:r8>
  </property>
  <property fmtid="{D5CDD505-2E9C-101B-9397-08002B2CF9AE}" pid="12" name="TemplateUrl">
    <vt:lpwstr/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